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rek/1Jarek/PROJEKTID/REHVA/COVID-19/Aerosol transport/Jose/"/>
    </mc:Choice>
  </mc:AlternateContent>
  <xr:revisionPtr revIDLastSave="0" documentId="13_ncr:1_{9FE28FCF-DEB6-F94A-8F48-87C7979FFA44}" xr6:coauthVersionLast="45" xr6:coauthVersionMax="45" xr10:uidLastSave="{00000000-0000-0000-0000-000000000000}"/>
  <bookViews>
    <workbookView xWindow="1020" yWindow="460" windowWidth="26080" windowHeight="19840" xr2:uid="{B604F53E-FE60-2946-82BA-7ECE3A397095}"/>
  </bookViews>
  <sheets>
    <sheet name="Calculator" sheetId="4" r:id="rId1"/>
    <sheet name="Readme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0" i="4" l="1"/>
  <c r="B51" i="4"/>
  <c r="B53" i="4"/>
  <c r="B52" i="4"/>
  <c r="B48" i="4"/>
  <c r="B49" i="4"/>
  <c r="A2" i="4" l="1"/>
  <c r="F32" i="4"/>
  <c r="F31" i="4"/>
  <c r="F30" i="4"/>
  <c r="F29" i="4"/>
  <c r="F28" i="4"/>
  <c r="F27" i="4"/>
  <c r="F26" i="4"/>
  <c r="F25" i="4"/>
  <c r="F24" i="4"/>
  <c r="F23" i="4"/>
  <c r="F22" i="4"/>
  <c r="F21" i="4"/>
  <c r="M35" i="4" l="1"/>
  <c r="L35" i="4"/>
  <c r="K35" i="4"/>
  <c r="J35" i="4"/>
  <c r="I35" i="4"/>
  <c r="H35" i="4"/>
  <c r="G35" i="4"/>
  <c r="F35" i="4"/>
  <c r="E35" i="4"/>
  <c r="D35" i="4"/>
  <c r="C35" i="4"/>
  <c r="B35" i="4"/>
  <c r="J32" i="4" l="1"/>
  <c r="H32" i="4" s="1"/>
  <c r="J31" i="4"/>
  <c r="H31" i="4" s="1"/>
  <c r="J30" i="4"/>
  <c r="H30" i="4" s="1"/>
  <c r="B16" i="4"/>
  <c r="J29" i="4"/>
  <c r="H29" i="4" s="1"/>
  <c r="J28" i="4"/>
  <c r="H28" i="4" s="1"/>
  <c r="J27" i="4"/>
  <c r="H27" i="4" s="1"/>
  <c r="J26" i="4"/>
  <c r="H26" i="4" s="1"/>
  <c r="J25" i="4"/>
  <c r="H25" i="4" s="1"/>
  <c r="J24" i="4"/>
  <c r="H24" i="4" s="1"/>
  <c r="J23" i="4"/>
  <c r="H23" i="4" s="1"/>
  <c r="J22" i="4"/>
  <c r="H22" i="4" s="1"/>
  <c r="J21" i="4"/>
  <c r="H21" i="4" s="1"/>
  <c r="I27" i="4" l="1"/>
  <c r="I28" i="4"/>
  <c r="I29" i="4"/>
  <c r="I21" i="4"/>
  <c r="I25" i="4"/>
  <c r="I26" i="4"/>
  <c r="I32" i="4"/>
  <c r="I23" i="4"/>
  <c r="I31" i="4"/>
  <c r="I22" i="4"/>
  <c r="I30" i="4"/>
  <c r="I24" i="4"/>
  <c r="D44" i="4" l="1"/>
  <c r="D37" i="4"/>
  <c r="D40" i="4"/>
  <c r="D38" i="4"/>
  <c r="D42" i="4"/>
  <c r="D41" i="4"/>
  <c r="D43" i="4"/>
  <c r="D39" i="4"/>
  <c r="J43" i="4"/>
  <c r="J41" i="4"/>
  <c r="J40" i="4"/>
  <c r="J38" i="4"/>
  <c r="J42" i="4"/>
  <c r="J37" i="4"/>
  <c r="J39" i="4"/>
  <c r="J44" i="4"/>
  <c r="M37" i="4"/>
  <c r="M40" i="4"/>
  <c r="M42" i="4"/>
  <c r="M43" i="4"/>
  <c r="M44" i="4"/>
  <c r="M38" i="4"/>
  <c r="M41" i="4"/>
  <c r="M39" i="4"/>
  <c r="G43" i="4"/>
  <c r="G44" i="4"/>
  <c r="G37" i="4"/>
  <c r="G38" i="4"/>
  <c r="G39" i="4"/>
  <c r="G40" i="4"/>
  <c r="G42" i="4"/>
  <c r="G41" i="4"/>
  <c r="F40" i="4"/>
  <c r="F37" i="4"/>
  <c r="F42" i="4"/>
  <c r="F43" i="4"/>
  <c r="F44" i="4"/>
  <c r="F39" i="4"/>
  <c r="F41" i="4"/>
  <c r="F38" i="4"/>
  <c r="E44" i="4"/>
  <c r="E37" i="4"/>
  <c r="E43" i="4"/>
  <c r="E40" i="4"/>
  <c r="E42" i="4"/>
  <c r="E41" i="4"/>
  <c r="E38" i="4"/>
  <c r="E39" i="4"/>
  <c r="B41" i="4"/>
  <c r="B37" i="4"/>
  <c r="B38" i="4"/>
  <c r="B42" i="4"/>
  <c r="B44" i="4"/>
  <c r="B40" i="4"/>
  <c r="B39" i="4"/>
  <c r="B43" i="4"/>
  <c r="K37" i="4"/>
  <c r="K41" i="4"/>
  <c r="K44" i="4"/>
  <c r="K40" i="4"/>
  <c r="K43" i="4"/>
  <c r="K42" i="4"/>
  <c r="K38" i="4"/>
  <c r="K39" i="4"/>
  <c r="C37" i="4"/>
  <c r="C41" i="4"/>
  <c r="C43" i="4"/>
  <c r="C39" i="4"/>
  <c r="C42" i="4"/>
  <c r="C38" i="4"/>
  <c r="C44" i="4"/>
  <c r="C40" i="4"/>
  <c r="I40" i="4"/>
  <c r="I44" i="4"/>
  <c r="I37" i="4"/>
  <c r="I42" i="4"/>
  <c r="I43" i="4"/>
  <c r="I38" i="4"/>
  <c r="I41" i="4"/>
  <c r="I39" i="4"/>
  <c r="L37" i="4"/>
  <c r="L44" i="4"/>
  <c r="L39" i="4"/>
  <c r="L41" i="4"/>
  <c r="L38" i="4"/>
  <c r="L40" i="4"/>
  <c r="L43" i="4"/>
  <c r="L42" i="4"/>
  <c r="H40" i="4"/>
  <c r="H44" i="4"/>
  <c r="H37" i="4"/>
  <c r="H43" i="4"/>
  <c r="H42" i="4"/>
  <c r="H41" i="4"/>
  <c r="H38" i="4"/>
  <c r="H39" i="4"/>
  <c r="K21" i="4"/>
  <c r="K28" i="4"/>
  <c r="L27" i="4"/>
  <c r="M27" i="4" s="1"/>
  <c r="L32" i="4"/>
  <c r="M32" i="4" s="1"/>
  <c r="L21" i="4"/>
  <c r="M21" i="4" s="1"/>
  <c r="L26" i="4"/>
  <c r="M26" i="4" s="1"/>
  <c r="L25" i="4"/>
  <c r="M25" i="4" s="1"/>
  <c r="K32" i="4"/>
  <c r="L29" i="4"/>
  <c r="M29" i="4" s="1"/>
  <c r="L28" i="4"/>
  <c r="M28" i="4" s="1"/>
  <c r="K26" i="4"/>
  <c r="K29" i="4"/>
  <c r="K27" i="4"/>
  <c r="K25" i="4"/>
  <c r="N32" i="4"/>
  <c r="N27" i="4"/>
  <c r="K30" i="4"/>
  <c r="L30" i="4"/>
  <c r="M30" i="4" s="1"/>
  <c r="L31" i="4"/>
  <c r="M31" i="4" s="1"/>
  <c r="K31" i="4"/>
  <c r="K22" i="4"/>
  <c r="L22" i="4"/>
  <c r="M22" i="4" s="1"/>
  <c r="L23" i="4"/>
  <c r="M23" i="4" s="1"/>
  <c r="K23" i="4"/>
  <c r="K24" i="4"/>
  <c r="L24" i="4"/>
  <c r="M24" i="4" s="1"/>
  <c r="N26" i="4" l="1"/>
  <c r="N25" i="4"/>
  <c r="N21" i="4"/>
  <c r="N29" i="4"/>
  <c r="N28" i="4"/>
  <c r="N24" i="4"/>
  <c r="N30" i="4"/>
  <c r="N23" i="4"/>
  <c r="N22" i="4"/>
  <c r="N31" i="4"/>
</calcChain>
</file>

<file path=xl/sharedStrings.xml><?xml version="1.0" encoding="utf-8"?>
<sst xmlns="http://schemas.openxmlformats.org/spreadsheetml/2006/main" count="152" uniqueCount="142">
  <si>
    <t>Δt (h)</t>
  </si>
  <si>
    <t>h (m)</t>
  </si>
  <si>
    <t>[]</t>
  </si>
  <si>
    <t>Input Parameters</t>
  </si>
  <si>
    <t>Value</t>
  </si>
  <si>
    <t>Source</t>
  </si>
  <si>
    <t>Height</t>
  </si>
  <si>
    <t>h-1</t>
  </si>
  <si>
    <t>Decay rate of the virus</t>
  </si>
  <si>
    <t>Deposition to surfaces</t>
  </si>
  <si>
    <t>Buonnano et al. (2020), Miller et al. (2020). Could vary 0.24-1.5 h-1, depending on particle size range</t>
  </si>
  <si>
    <t>Additional control measures</t>
  </si>
  <si>
    <t xml:space="preserve">E.g. UV disinfection, personal HEPA air cleaner, etc. </t>
  </si>
  <si>
    <t>Total first order loss rate</t>
  </si>
  <si>
    <t>Total first order loss rate w/o ventilation</t>
  </si>
  <si>
    <t>Average of literature values (0 and 0.63), Miller et al. (2020)</t>
  </si>
  <si>
    <t>Case Specific Input Parameters</t>
  </si>
  <si>
    <r>
      <t>A (m</t>
    </r>
    <r>
      <rPr>
        <vertAlign val="superscript"/>
        <sz val="10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)</t>
    </r>
  </si>
  <si>
    <r>
      <t>L/(s m</t>
    </r>
    <r>
      <rPr>
        <vertAlign val="superscript"/>
        <sz val="10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)</t>
    </r>
  </si>
  <si>
    <r>
      <t>k</t>
    </r>
    <r>
      <rPr>
        <vertAlign val="subscript"/>
        <sz val="10"/>
        <color rgb="FF000000"/>
        <rFont val="Arial"/>
        <family val="2"/>
      </rPr>
      <t>ven</t>
    </r>
    <r>
      <rPr>
        <vertAlign val="superscript"/>
        <sz val="10"/>
        <color rgb="FF000000"/>
        <rFont val="Arial"/>
        <family val="2"/>
      </rPr>
      <t xml:space="preserve"> </t>
    </r>
    <r>
      <rPr>
        <sz val="10"/>
        <color rgb="FF000000"/>
        <rFont val="Arial"/>
        <family val="2"/>
      </rPr>
      <t>(h</t>
    </r>
    <r>
      <rPr>
        <vertAlign val="superscript"/>
        <sz val="10"/>
        <color rgb="FF000000"/>
        <rFont val="Arial"/>
        <family val="2"/>
      </rPr>
      <t>-1</t>
    </r>
    <r>
      <rPr>
        <sz val="10"/>
        <color rgb="FF000000"/>
        <rFont val="Arial"/>
        <family val="2"/>
      </rPr>
      <t>)</t>
    </r>
  </si>
  <si>
    <r>
      <t>k</t>
    </r>
    <r>
      <rPr>
        <vertAlign val="subscript"/>
        <sz val="10"/>
        <color rgb="FF000000"/>
        <rFont val="Arial"/>
        <family val="2"/>
      </rPr>
      <t>tot</t>
    </r>
    <r>
      <rPr>
        <vertAlign val="superscript"/>
        <sz val="10"/>
        <color rgb="FF000000"/>
        <rFont val="Arial"/>
        <family val="2"/>
      </rPr>
      <t xml:space="preserve"> </t>
    </r>
    <r>
      <rPr>
        <sz val="10"/>
        <color rgb="FF000000"/>
        <rFont val="Arial"/>
        <family val="2"/>
      </rPr>
      <t>(h</t>
    </r>
    <r>
      <rPr>
        <vertAlign val="superscript"/>
        <sz val="10"/>
        <color rgb="FF000000"/>
        <rFont val="Arial"/>
        <family val="2"/>
      </rPr>
      <t>-1</t>
    </r>
    <r>
      <rPr>
        <sz val="10"/>
        <color rgb="FF000000"/>
        <rFont val="Arial"/>
        <family val="2"/>
      </rPr>
      <t>)</t>
    </r>
  </si>
  <si>
    <t>Calculation for 1...8 h curves</t>
  </si>
  <si>
    <r>
      <t>V (m</t>
    </r>
    <r>
      <rPr>
        <vertAlign val="superscript"/>
        <sz val="10"/>
        <color rgb="FF000000"/>
        <rFont val="Arial"/>
        <family val="2"/>
      </rPr>
      <t>3</t>
    </r>
    <r>
      <rPr>
        <sz val="10"/>
        <color rgb="FF000000"/>
        <rFont val="Arial"/>
        <family val="2"/>
      </rPr>
      <t>)</t>
    </r>
  </si>
  <si>
    <t>Paper 1</t>
  </si>
  <si>
    <t>Paper 2</t>
  </si>
  <si>
    <t>https://tinyurl.com/covid-estimator</t>
  </si>
  <si>
    <t>Floor area</t>
  </si>
  <si>
    <t>Qunta emission rate</t>
  </si>
  <si>
    <t>quanta/h</t>
  </si>
  <si>
    <t>Occupancy time</t>
  </si>
  <si>
    <t>Air change rate</t>
  </si>
  <si>
    <t>Room volume</t>
  </si>
  <si>
    <t>No of infected person</t>
  </si>
  <si>
    <t>1 index person assumption used in all cases (other values to be implemented in quanta/h)</t>
  </si>
  <si>
    <r>
      <t>m</t>
    </r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>/h</t>
    </r>
  </si>
  <si>
    <t>x steady state concentration</t>
  </si>
  <si>
    <t>Average concentration</t>
  </si>
  <si>
    <r>
      <t>quanta/m</t>
    </r>
    <r>
      <rPr>
        <vertAlign val="superscript"/>
        <sz val="10"/>
        <color rgb="FF000000"/>
        <rFont val="Arial"/>
        <family val="2"/>
      </rPr>
      <t>3</t>
    </r>
  </si>
  <si>
    <t>quanta</t>
  </si>
  <si>
    <t>Probability of infection</t>
  </si>
  <si>
    <t>-</t>
  </si>
  <si>
    <t>Quanta inhaled (dose)</t>
  </si>
  <si>
    <t>Ventilation rate per floor area</t>
  </si>
  <si>
    <t>Quanta emission rate</t>
  </si>
  <si>
    <t xml:space="preserve">Buonnano et al. (2020a, b) provides a range of estimates for SARS-CoV-2	</t>
  </si>
  <si>
    <t>Quanta generation values (85th percentile), time weighted averages of activities</t>
  </si>
  <si>
    <t>case specific, see below</t>
  </si>
  <si>
    <t>Meeting room 6 pers</t>
  </si>
  <si>
    <t>Meeting room 10 pers</t>
  </si>
  <si>
    <t>Meeting room 20 pers</t>
  </si>
  <si>
    <t>Restaurant</t>
  </si>
  <si>
    <t>Shopping</t>
  </si>
  <si>
    <t>Classroom 4 L/s pers</t>
  </si>
  <si>
    <t>Classroom 6 L/s pers</t>
  </si>
  <si>
    <t>Classroom 8 L/s pers</t>
  </si>
  <si>
    <t>Meeting</t>
  </si>
  <si>
    <t>Sport</t>
  </si>
  <si>
    <r>
      <t>Open plan office 2 L/s m</t>
    </r>
    <r>
      <rPr>
        <vertAlign val="superscript"/>
        <sz val="10"/>
        <color theme="1"/>
        <rFont val="Arial"/>
        <family val="2"/>
      </rPr>
      <t>2</t>
    </r>
  </si>
  <si>
    <r>
      <t>Restaurant 4 L/s m</t>
    </r>
    <r>
      <rPr>
        <vertAlign val="superscript"/>
        <sz val="10"/>
        <color theme="1"/>
        <rFont val="Arial"/>
        <family val="2"/>
      </rPr>
      <t>2</t>
    </r>
  </si>
  <si>
    <r>
      <t>Shopping 1.5 L/s m</t>
    </r>
    <r>
      <rPr>
        <vertAlign val="superscript"/>
        <sz val="10"/>
        <color theme="1"/>
        <rFont val="Arial"/>
        <family val="2"/>
      </rPr>
      <t>2</t>
    </r>
  </si>
  <si>
    <t>Estimated from Binazzi et al. (2006), used for office and classroom</t>
  </si>
  <si>
    <t>Breathing rate, talking</t>
  </si>
  <si>
    <t>Breathing rate, light exercise </t>
  </si>
  <si>
    <t>Breathing rate, heavy exercise </t>
  </si>
  <si>
    <t>Estimated from Adams (1993), used for sports</t>
  </si>
  <si>
    <t>Estimated from Adams (1993) for someone talking a lot, used for meeting room and restaurant</t>
  </si>
  <si>
    <t>Estimated from Adams (1993), used for shopping</t>
  </si>
  <si>
    <r>
      <t>Sports facility 3 L/s m</t>
    </r>
    <r>
      <rPr>
        <vertAlign val="superscript"/>
        <sz val="10"/>
        <color theme="1"/>
        <rFont val="Arial"/>
        <family val="2"/>
      </rPr>
      <t>2</t>
    </r>
  </si>
  <si>
    <t>Classroom</t>
  </si>
  <si>
    <t>Office work</t>
  </si>
  <si>
    <t>REHVA COVID-19 Ventilation Calculator for estimation of ventilation effect on COVID-19 airborne infection</t>
  </si>
  <si>
    <t>This calculator is for the propagation of COVID-19 by airborne transmission ONLY</t>
  </si>
  <si>
    <t>Introduction</t>
  </si>
  <si>
    <t>The model is based on a standard airborne disease transmission the Wells-Riley model that is calibrated to COVID-19 per recent literature on quanta emission rate</t>
  </si>
  <si>
    <t>The model calculates the average rate of infection for a given location and time period, individual differences are not accounted by statistical model</t>
  </si>
  <si>
    <t>This model does NOT include close contact and fomite transmission, and assumes that 1.5 m physical distancing is respected. Otherwise higher transmission will result</t>
  </si>
  <si>
    <t>The model assumes full mixing (equal concentration at every location) in studied spaces -- in reality, in large spaces a non-uniform concentration may affect the results</t>
  </si>
  <si>
    <t>The concentration dynamic build-up is taken into account. i.e. the air volume of the room affects the results</t>
  </si>
  <si>
    <t>More complex and realistic models can be built, however the parametric uncertainty may still dominate the total uncertainty</t>
  </si>
  <si>
    <t>The goal is to get the order-of-magnitude of the effects quickly, and to explore the trends</t>
  </si>
  <si>
    <t xml:space="preserve">Several parameters are uncertain, and have been estimated based on current best available knowledge </t>
  </si>
  <si>
    <t>Parameters based on new research can be incorporated as a user input</t>
  </si>
  <si>
    <t>Scientific Approach</t>
  </si>
  <si>
    <t>The model is based on standard airborne transmission models (Wells-Riley type models), as formulated in Miller et al. 2020, and references therein</t>
  </si>
  <si>
    <t>Miller et al. Skagit Choir Outbreak</t>
  </si>
  <si>
    <t>https://www.medrxiv.org/content/10.1101/2020.06.15.20132027v1</t>
  </si>
  <si>
    <t>Original Wells-Riley model:</t>
  </si>
  <si>
    <t>https://academic.oup.com/aje/article-abstract/107/5/421/58522</t>
  </si>
  <si>
    <t>Buonnano et al. (2020a)</t>
  </si>
  <si>
    <t>https://www.sciencedirect.com/science/article/pii/S0160412020312800</t>
  </si>
  <si>
    <t>Buonnano et al. (2020b)</t>
  </si>
  <si>
    <t>https://www.medrxiv.org/content/10.1101/2020.06.01.20118984v1</t>
  </si>
  <si>
    <t>See also:</t>
  </si>
  <si>
    <t>Breathing rate</t>
  </si>
  <si>
    <t>Disclaimer</t>
  </si>
  <si>
    <t>REHVA COVID-19 Task Force, Jarek Kurnitski. With inputs by Jose L Jimenez, Shelly Miller, Giorgio Buonnano, William W Nazaroff, Lidia Morawska</t>
  </si>
  <si>
    <t>The model is kept a simple single zone model with full mixing so that it can be understood and changed easily</t>
  </si>
  <si>
    <t>The model is most sensitive to quanta generation values (user input), pay attention that time weighted averages of activities are relevant for studied cases</t>
  </si>
  <si>
    <t>Full mixing assumption means that 1.5 m from an occupant the concentration will be constant within the full space at given time step</t>
  </si>
  <si>
    <t>Colophon</t>
  </si>
  <si>
    <t>Members of the Task Force are:</t>
  </si>
  <si>
    <t>Breathing rate, normal</t>
  </si>
  <si>
    <t>Modelled rooms and ventilation parameters comprise 12 example cases which can be easily changed or extended, for this purporse cells are not protected</t>
  </si>
  <si>
    <t>Limitations and Uncertainties</t>
  </si>
  <si>
    <t>This model is best scientific estimate, based on the information currently available. It is provided for specialists having basic understanding</t>
  </si>
  <si>
    <t>about air distribution. Results are sensitive to quanta emission rates which can vary in large range. The uncertainty of these values is high.</t>
  </si>
  <si>
    <t>Also, there are likely superspreaders which are less frequent but may have higher emissions. This makes absolute probabilities of infection</t>
  </si>
  <si>
    <t xml:space="preserve">uncertain and it is better to look at the order-of-magnitude (i.e. is the risk of the order of 0.1% or 1% or 10% or approaching 100%). </t>
  </si>
  <si>
    <t>The relative effect of control measures is the most useful from this calculation, given the current state of knowledge.</t>
  </si>
  <si>
    <t>REHVA excludes any liability for any direct, indirect, incidental damages or any other damages that would result from, or be connected</t>
  </si>
  <si>
    <t>with the use of the information presented in this calculator.</t>
  </si>
  <si>
    <r>
      <rPr>
        <b/>
        <sz val="10"/>
        <color rgb="FF000000"/>
        <rFont val="Arial"/>
        <family val="2"/>
      </rPr>
      <t>Frank Hovorka</t>
    </r>
    <r>
      <rPr>
        <sz val="10"/>
        <color rgb="FF000000"/>
        <rFont val="Arial"/>
        <family val="2"/>
      </rPr>
      <t>, REHVA president, director technology and innovation FPI, Paris</t>
    </r>
  </si>
  <si>
    <r>
      <rPr>
        <b/>
        <sz val="10"/>
        <color rgb="FF000000"/>
        <rFont val="Arial"/>
        <family val="2"/>
      </rPr>
      <t>Prof. Catalin Lungu</t>
    </r>
    <r>
      <rPr>
        <sz val="10"/>
        <color rgb="FF000000"/>
        <rFont val="Arial"/>
        <family val="2"/>
      </rPr>
      <t>, REHVA vice-president, vice-president of AIIR </t>
    </r>
  </si>
  <si>
    <r>
      <rPr>
        <b/>
        <sz val="10"/>
        <color rgb="FF000000"/>
        <rFont val="Arial"/>
        <family val="2"/>
      </rPr>
      <t>Juan Travesi Cabetas</t>
    </r>
    <r>
      <rPr>
        <sz val="10"/>
        <color rgb="FF000000"/>
        <rFont val="Arial"/>
        <family val="2"/>
      </rPr>
      <t>, REHVA vice-president, vice-president of ATECYR</t>
    </r>
  </si>
  <si>
    <r>
      <rPr>
        <b/>
        <sz val="10"/>
        <color rgb="FF000000"/>
        <rFont val="Arial"/>
        <family val="2"/>
      </rPr>
      <t>Prof. Ivo Martinac</t>
    </r>
    <r>
      <rPr>
        <sz val="10"/>
        <color rgb="FF000000"/>
        <rFont val="Arial"/>
        <family val="2"/>
      </rPr>
      <t>, REHVA vice-president, KTH Royal Institute of Technology</t>
    </r>
  </si>
  <si>
    <r>
      <rPr>
        <b/>
        <sz val="10"/>
        <color rgb="FF000000"/>
        <rFont val="Arial"/>
        <family val="2"/>
      </rPr>
      <t>Kemal Gani Bayraktar</t>
    </r>
    <r>
      <rPr>
        <sz val="10"/>
        <color rgb="FF000000"/>
        <rFont val="Arial"/>
        <family val="2"/>
      </rPr>
      <t>, REHVA vice-president, Marketing Director at Izocam</t>
    </r>
  </si>
  <si>
    <r>
      <rPr>
        <b/>
        <sz val="10"/>
        <color rgb="FF000000"/>
        <rFont val="Arial"/>
        <family val="2"/>
      </rPr>
      <t>Dr. Benoit Sicre</t>
    </r>
    <r>
      <rPr>
        <sz val="10"/>
        <color rgb="FF000000"/>
        <rFont val="Arial"/>
        <family val="2"/>
      </rPr>
      <t>, Lucerne School of Engineering and Architecture</t>
    </r>
  </si>
  <si>
    <r>
      <rPr>
        <b/>
        <sz val="10"/>
        <color rgb="FF000000"/>
        <rFont val="Arial"/>
        <family val="2"/>
      </rPr>
      <t>Dr. Atze Boerstra</t>
    </r>
    <r>
      <rPr>
        <sz val="10"/>
        <color rgb="FF000000"/>
        <rFont val="Arial"/>
        <family val="2"/>
      </rPr>
      <t>, REHVA vice-president, managing director bba binnenmilieu</t>
    </r>
  </si>
  <si>
    <r>
      <rPr>
        <b/>
        <sz val="10"/>
        <color rgb="FF000000"/>
        <rFont val="Arial"/>
        <family val="2"/>
      </rPr>
      <t>Francesco Scuderi,</t>
    </r>
    <r>
      <rPr>
        <sz val="10"/>
        <color rgb="FF000000"/>
        <rFont val="Arial"/>
        <family val="2"/>
      </rPr>
      <t xml:space="preserve"> Deputy Secretary General at Eurovent Association</t>
    </r>
  </si>
  <si>
    <r>
      <rPr>
        <b/>
        <sz val="10"/>
        <color rgb="FF000000"/>
        <rFont val="Arial"/>
        <family val="2"/>
      </rPr>
      <t>Henk Kranenberg</t>
    </r>
    <r>
      <rPr>
        <sz val="10"/>
        <color rgb="FF000000"/>
        <rFont val="Arial"/>
        <family val="2"/>
      </rPr>
      <t>, vice-president of Eurovent, Senior Manager at Daikin Europe NV</t>
    </r>
  </si>
  <si>
    <r>
      <rPr>
        <b/>
        <sz val="10"/>
        <color rgb="FF000000"/>
        <rFont val="Arial"/>
        <family val="2"/>
      </rPr>
      <t>Hywel Davies</t>
    </r>
    <r>
      <rPr>
        <sz val="10"/>
        <color rgb="FF000000"/>
        <rFont val="Arial"/>
        <family val="2"/>
      </rPr>
      <t>, Technical Director of CIBSE</t>
    </r>
  </si>
  <si>
    <r>
      <rPr>
        <b/>
        <sz val="10"/>
        <color rgb="FF000000"/>
        <rFont val="Arial"/>
        <family val="2"/>
      </rPr>
      <t>Igor Sikonczyk</t>
    </r>
    <r>
      <rPr>
        <sz val="10"/>
        <color rgb="FF000000"/>
        <rFont val="Arial"/>
        <family val="2"/>
      </rPr>
      <t>, Senior Technical and Regulatory Affairs Manager at Eurovent</t>
    </r>
  </si>
  <si>
    <r>
      <rPr>
        <b/>
        <sz val="10"/>
        <color rgb="FF000000"/>
        <rFont val="Arial"/>
        <family val="2"/>
      </rPr>
      <t>Ir. Froukje van Dijken</t>
    </r>
    <r>
      <rPr>
        <sz val="10"/>
        <color rgb="FF000000"/>
        <rFont val="Arial"/>
        <family val="2"/>
      </rPr>
      <t>, healthy building specialist at bba binnenmilieu</t>
    </r>
  </si>
  <si>
    <r>
      <rPr>
        <b/>
        <sz val="10"/>
        <color rgb="FF000000"/>
        <rFont val="Arial"/>
        <family val="2"/>
      </rPr>
      <t>Jaap Hogeling</t>
    </r>
    <r>
      <rPr>
        <sz val="10"/>
        <color rgb="FF000000"/>
        <rFont val="Arial"/>
        <family val="2"/>
      </rPr>
      <t>, manager International Projects at ISSO</t>
    </r>
  </si>
  <si>
    <r>
      <rPr>
        <b/>
        <sz val="10"/>
        <color rgb="FF000000"/>
        <rFont val="Arial"/>
        <family val="2"/>
      </rPr>
      <t>Prof. Dr. Marija S. Todorovic</t>
    </r>
    <r>
      <rPr>
        <sz val="10"/>
        <color rgb="FF000000"/>
        <rFont val="Arial"/>
        <family val="2"/>
      </rPr>
      <t>, University of Belgrade Serbia</t>
    </r>
  </si>
  <si>
    <r>
      <rPr>
        <b/>
        <sz val="10"/>
        <color rgb="FF000000"/>
        <rFont val="Arial"/>
        <family val="2"/>
      </rPr>
      <t>Prof. em. Olli Seppänen</t>
    </r>
    <r>
      <rPr>
        <sz val="10"/>
        <color rgb="FF000000"/>
        <rFont val="Arial"/>
        <family val="2"/>
      </rPr>
      <t>, Aalto University</t>
    </r>
  </si>
  <si>
    <r>
      <rPr>
        <b/>
        <sz val="10"/>
        <color rgb="FF000000"/>
        <rFont val="Arial"/>
        <family val="2"/>
      </rPr>
      <t>Prof. Guangyu Cao</t>
    </r>
    <r>
      <rPr>
        <sz val="10"/>
        <color rgb="FF000000"/>
        <rFont val="Arial"/>
        <family val="2"/>
      </rPr>
      <t>, Norwegian University of Science and Technology (NTNU)</t>
    </r>
  </si>
  <si>
    <r>
      <rPr>
        <b/>
        <sz val="10"/>
        <color rgb="FF000000"/>
        <rFont val="Arial"/>
        <family val="2"/>
      </rPr>
      <t>Prof. Livio Mazzarella</t>
    </r>
    <r>
      <rPr>
        <sz val="10"/>
        <color rgb="FF000000"/>
        <rFont val="Arial"/>
        <family val="2"/>
      </rPr>
      <t>, Milan Polytechnic University</t>
    </r>
  </si>
  <si>
    <r>
      <rPr>
        <b/>
        <sz val="10"/>
        <color rgb="FF000000"/>
        <rFont val="Arial"/>
        <family val="2"/>
      </rPr>
      <t>Prof. em. Francis Allard</t>
    </r>
    <r>
      <rPr>
        <sz val="10"/>
        <color rgb="FF000000"/>
        <rFont val="Arial"/>
        <family val="2"/>
      </rPr>
      <t>, La Rochelle University</t>
    </r>
  </si>
  <si>
    <r>
      <rPr>
        <b/>
        <sz val="10"/>
        <color rgb="FF000000"/>
        <rFont val="Arial"/>
        <family val="2"/>
      </rPr>
      <t>Dr. Francesco Franchimon</t>
    </r>
    <r>
      <rPr>
        <sz val="10"/>
        <color rgb="FF000000"/>
        <rFont val="Arial"/>
        <family val="2"/>
      </rPr>
      <t>, managing director Franchimon ICM</t>
    </r>
  </si>
  <si>
    <t>This document was prepared by the COVID-19 Task Force of REHVA’s Technology and Research Committee</t>
  </si>
  <si>
    <r>
      <rPr>
        <b/>
        <sz val="10"/>
        <color rgb="FF000000"/>
        <rFont val="Arial"/>
        <family val="2"/>
      </rPr>
      <t>Prof. Manuel Gameiro da Silva</t>
    </r>
    <r>
      <rPr>
        <sz val="10"/>
        <color rgb="FF000000"/>
        <rFont val="Arial"/>
        <family val="2"/>
      </rPr>
      <t>, REHVA vice-president, University of Coimbra</t>
    </r>
  </si>
  <si>
    <r>
      <rPr>
        <b/>
        <sz val="10"/>
        <color rgb="FF000000"/>
        <rFont val="Arial"/>
        <family val="2"/>
      </rPr>
      <t>Mikael Borjesson</t>
    </r>
    <r>
      <rPr>
        <sz val="10"/>
        <color rgb="FF000000"/>
        <rFont val="Arial"/>
        <family val="2"/>
      </rPr>
      <t>, Vice President of Eurovent Association, Competence Director Swegon Group</t>
    </r>
  </si>
  <si>
    <r>
      <rPr>
        <b/>
        <sz val="10"/>
        <color rgb="FF000000"/>
        <rFont val="Arial"/>
        <family val="2"/>
      </rPr>
      <t>Prof. Jarek Kurnitski</t>
    </r>
    <r>
      <rPr>
        <sz val="10"/>
        <color rgb="FF000000"/>
        <rFont val="Arial"/>
        <family val="2"/>
      </rPr>
      <t>, Chair of REHVA COVID-19 Task Force, Tallinn University of Technology, Chair of REHVA Technology and Research Committee </t>
    </r>
  </si>
  <si>
    <t>90th percentile values by Buonnano (2020b):</t>
  </si>
  <si>
    <t xml:space="preserve">Resting, oral breathing </t>
  </si>
  <si>
    <t xml:space="preserve">Light activity, speaking </t>
  </si>
  <si>
    <t>Light activity, singing (or loudly speaking)</t>
  </si>
  <si>
    <t xml:space="preserve">Heavy activity, oral breathing </t>
  </si>
  <si>
    <t>September 23, 2020</t>
  </si>
  <si>
    <r>
      <t>Open plan office 1 L/s m</t>
    </r>
    <r>
      <rPr>
        <vertAlign val="superscript"/>
        <sz val="10"/>
        <color theme="1"/>
        <rFont val="Arial"/>
        <family val="2"/>
      </rPr>
      <t>2</t>
    </r>
  </si>
  <si>
    <r>
      <t>2 person office room 1.5 L/s m</t>
    </r>
    <r>
      <rPr>
        <vertAlign val="superscript"/>
        <sz val="10"/>
        <color theme="1"/>
        <rFont val="Arial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</si>
</sst>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7">
    <font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vertAlign val="subscript"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vertAlign val="superscript"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0"/>
      <color rgb="FF1155CC"/>
      <name val="Arial"/>
      <family val="2"/>
    </font>
    <font>
      <vertAlign val="superscript"/>
      <sz val="10"/>
      <color theme="1"/>
      <name val="Arial"/>
      <family val="2"/>
    </font>
    <font>
      <sz val="12"/>
      <color rgb="FF000000"/>
      <name val="-webkit-standard"/>
    </font>
    <font>
      <b/>
      <sz val="12"/>
      <color rgb="FF000000"/>
      <name val="-webkit-standard"/>
    </font>
    <font>
      <b/>
      <sz val="14"/>
      <color theme="1"/>
      <name val="Arial"/>
      <family val="2"/>
    </font>
    <font>
      <u/>
      <sz val="10"/>
      <color rgb="FF0000FF"/>
      <name val="Arial"/>
      <family val="2"/>
    </font>
    <font>
      <sz val="10"/>
      <color rgb="FF000000"/>
      <name val="Calibri"/>
      <family val="2"/>
      <scheme val="minor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6D7A8"/>
        <bgColor rgb="FFB6D7A8"/>
      </patternFill>
    </fill>
    <fill>
      <patternFill patternType="solid">
        <fgColor rgb="FFFFF2CC"/>
        <bgColor rgb="FFFFF2CC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left"/>
    </xf>
    <xf numFmtId="2" fontId="1" fillId="0" borderId="0" xfId="0" applyNumberFormat="1" applyFont="1"/>
    <xf numFmtId="0" fontId="3" fillId="2" borderId="0" xfId="0" applyFont="1" applyFill="1" applyAlignment="1"/>
    <xf numFmtId="0" fontId="4" fillId="2" borderId="0" xfId="0" applyFont="1" applyFill="1"/>
    <xf numFmtId="0" fontId="0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4" fillId="3" borderId="0" xfId="0" applyFont="1" applyFill="1"/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2" fontId="6" fillId="0" borderId="0" xfId="0" applyNumberFormat="1" applyFont="1"/>
    <xf numFmtId="164" fontId="6" fillId="0" borderId="0" xfId="0" applyNumberFormat="1" applyFont="1"/>
    <xf numFmtId="0" fontId="6" fillId="0" borderId="0" xfId="0" applyFont="1" applyAlignment="1"/>
    <xf numFmtId="0" fontId="7" fillId="2" borderId="0" xfId="0" applyFont="1" applyFill="1" applyAlignment="1"/>
    <xf numFmtId="0" fontId="1" fillId="0" borderId="0" xfId="0" applyFont="1" applyAlignment="1">
      <alignment horizontal="right"/>
    </xf>
    <xf numFmtId="0" fontId="9" fillId="0" borderId="0" xfId="0" applyFont="1" applyAlignment="1"/>
    <xf numFmtId="0" fontId="8" fillId="0" borderId="0" xfId="1" applyFill="1"/>
    <xf numFmtId="0" fontId="4" fillId="0" borderId="0" xfId="0" applyFont="1" applyFill="1"/>
    <xf numFmtId="0" fontId="12" fillId="0" borderId="0" xfId="0" applyFont="1"/>
    <xf numFmtId="0" fontId="11" fillId="0" borderId="0" xfId="0" applyFont="1"/>
    <xf numFmtId="165" fontId="4" fillId="0" borderId="0" xfId="0" applyNumberFormat="1" applyFont="1"/>
    <xf numFmtId="165" fontId="0" fillId="0" borderId="0" xfId="0" applyNumberFormat="1"/>
    <xf numFmtId="0" fontId="3" fillId="2" borderId="0" xfId="0" applyFont="1" applyFill="1"/>
    <xf numFmtId="0" fontId="13" fillId="2" borderId="0" xfId="0" applyFont="1" applyFill="1"/>
    <xf numFmtId="0" fontId="3" fillId="0" borderId="0" xfId="0" applyFont="1"/>
    <xf numFmtId="0" fontId="14" fillId="0" borderId="0" xfId="0" applyFont="1"/>
    <xf numFmtId="0" fontId="1" fillId="0" borderId="0" xfId="0" applyFont="1" applyAlignment="1">
      <alignment horizontal="left"/>
    </xf>
    <xf numFmtId="0" fontId="15" fillId="0" borderId="0" xfId="0" applyFont="1"/>
    <xf numFmtId="0" fontId="1" fillId="0" borderId="0" xfId="0" applyFont="1"/>
    <xf numFmtId="0" fontId="8" fillId="0" borderId="0" xfId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Calculator!$B$35</c:f>
              <c:strCache>
                <c:ptCount val="1"/>
                <c:pt idx="0">
                  <c:v>Open plan office 1 L/s m2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Calculator!$A$36:$A$44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Calculator!$B$36:$B$44</c:f>
              <c:numCache>
                <c:formatCode>0.000</c:formatCode>
                <c:ptCount val="9"/>
                <c:pt idx="0" formatCode="General">
                  <c:v>0</c:v>
                </c:pt>
                <c:pt idx="1">
                  <c:v>5.3222384081794694E-3</c:v>
                </c:pt>
                <c:pt idx="2">
                  <c:v>1.4384295144329595E-2</c:v>
                </c:pt>
                <c:pt idx="3">
                  <c:v>2.3967425600122105E-2</c:v>
                </c:pt>
                <c:pt idx="4">
                  <c:v>3.3554197901009775E-2</c:v>
                </c:pt>
                <c:pt idx="5">
                  <c:v>4.3062339259928861E-2</c:v>
                </c:pt>
                <c:pt idx="6">
                  <c:v>5.2479428907462711E-2</c:v>
                </c:pt>
                <c:pt idx="7">
                  <c:v>6.1804246058259737E-2</c:v>
                </c:pt>
                <c:pt idx="8">
                  <c:v>7.1037359188558358E-2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4A-8144-ADFF-FD0EDA577993}"/>
            </c:ext>
          </c:extLst>
        </c:ser>
        <c:ser>
          <c:idx val="1"/>
          <c:order val="1"/>
          <c:tx>
            <c:strRef>
              <c:f>Calculator!$C$35</c:f>
              <c:strCache>
                <c:ptCount val="1"/>
                <c:pt idx="0">
                  <c:v>Open plan office 2 L/s m2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Calculator!$A$36:$A$44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Calculator!$C$36:$C$44</c:f>
              <c:numCache>
                <c:formatCode>0.000</c:formatCode>
                <c:ptCount val="9"/>
                <c:pt idx="0" formatCode="General">
                  <c:v>0</c:v>
                </c:pt>
                <c:pt idx="1">
                  <c:v>4.0746571862614323E-3</c:v>
                </c:pt>
                <c:pt idx="2">
                  <c:v>9.9022787496603204E-3</c:v>
                </c:pt>
                <c:pt idx="3">
                  <c:v>1.5781571548464934E-2</c:v>
                </c:pt>
                <c:pt idx="4">
                  <c:v>2.1630113258297556E-2</c:v>
                </c:pt>
                <c:pt idx="5">
                  <c:v>2.7444102896919675E-2</c:v>
                </c:pt>
                <c:pt idx="6">
                  <c:v>3.3223552535637801E-2</c:v>
                </c:pt>
                <c:pt idx="7">
                  <c:v>3.8968658054636229E-2</c:v>
                </c:pt>
                <c:pt idx="8">
                  <c:v>4.4679623090347453E-2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4A-8144-ADFF-FD0EDA577993}"/>
            </c:ext>
          </c:extLst>
        </c:ser>
        <c:ser>
          <c:idx val="2"/>
          <c:order val="2"/>
          <c:tx>
            <c:strRef>
              <c:f>Calculator!$D$35</c:f>
              <c:strCache>
                <c:ptCount val="1"/>
                <c:pt idx="0">
                  <c:v>2 person office room 1.5 L/s m2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Calculator!$A$36:$A$44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Calculator!$D$36:$D$44</c:f>
              <c:numCache>
                <c:formatCode>0.000</c:formatCode>
                <c:ptCount val="9"/>
                <c:pt idx="0" formatCode="General">
                  <c:v>0</c:v>
                </c:pt>
                <c:pt idx="1">
                  <c:v>1.438848803313908E-2</c:v>
                </c:pt>
                <c:pt idx="2">
                  <c:v>3.6284037858165807E-2</c:v>
                </c:pt>
                <c:pt idx="3">
                  <c:v>5.8360977849177043E-2</c:v>
                </c:pt>
                <c:pt idx="4">
                  <c:v>7.9990175697906563E-2</c:v>
                </c:pt>
                <c:pt idx="5">
                  <c:v>0.10112759539655891</c:v>
                </c:pt>
                <c:pt idx="6">
                  <c:v>0.12177981618092337</c:v>
                </c:pt>
                <c:pt idx="7">
                  <c:v>0.14195757581234336</c:v>
                </c:pt>
                <c:pt idx="8">
                  <c:v>0.16167173976529703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F4A-8144-ADFF-FD0EDA577993}"/>
            </c:ext>
          </c:extLst>
        </c:ser>
        <c:ser>
          <c:idx val="3"/>
          <c:order val="3"/>
          <c:tx>
            <c:strRef>
              <c:f>Calculator!$H$35</c:f>
              <c:strCache>
                <c:ptCount val="1"/>
                <c:pt idx="0">
                  <c:v>Classroom 4 L/s pers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Calculator!$A$36:$A$44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Calculator!$H$36:$H$44</c:f>
              <c:numCache>
                <c:formatCode>0.000</c:formatCode>
                <c:ptCount val="9"/>
                <c:pt idx="0" formatCode="General">
                  <c:v>0</c:v>
                </c:pt>
                <c:pt idx="1">
                  <c:v>3.6388821107227187E-3</c:v>
                </c:pt>
                <c:pt idx="2">
                  <c:v>8.8460276785432557E-3</c:v>
                </c:pt>
                <c:pt idx="3">
                  <c:v>1.4102671698124181E-2</c:v>
                </c:pt>
                <c:pt idx="4">
                  <c:v>1.9335160418520458E-2</c:v>
                </c:pt>
                <c:pt idx="5">
                  <c:v>2.4540059314005824E-2</c:v>
                </c:pt>
                <c:pt idx="6">
                  <c:v>2.9717341875207026E-2</c:v>
                </c:pt>
                <c:pt idx="7">
                  <c:v>3.4867146281604477E-2</c:v>
                </c:pt>
                <c:pt idx="8">
                  <c:v>3.9989617966818547E-2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F4A-8144-ADFF-FD0EDA577993}"/>
            </c:ext>
          </c:extLst>
        </c:ser>
        <c:ser>
          <c:idx val="4"/>
          <c:order val="4"/>
          <c:tx>
            <c:strRef>
              <c:f>Calculator!$I$35</c:f>
              <c:strCache>
                <c:ptCount val="1"/>
                <c:pt idx="0">
                  <c:v>Classroom 6 L/s pers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Calculator!$A$36:$A$44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Calculator!$I$36:$I$44</c:f>
              <c:numCache>
                <c:formatCode>0.000</c:formatCode>
                <c:ptCount val="9"/>
                <c:pt idx="0" formatCode="General">
                  <c:v>0</c:v>
                </c:pt>
                <c:pt idx="1">
                  <c:v>2.9149403076876856E-3</c:v>
                </c:pt>
                <c:pt idx="2">
                  <c:v>6.69203036917565E-3</c:v>
                </c:pt>
                <c:pt idx="3">
                  <c:v>1.0467555495329295E-2</c:v>
                </c:pt>
                <c:pt idx="4">
                  <c:v>1.4228916591011997E-2</c:v>
                </c:pt>
                <c:pt idx="5">
                  <c:v>1.7975982921815792E-2</c:v>
                </c:pt>
                <c:pt idx="6">
                  <c:v>2.1708806121648161E-2</c:v>
                </c:pt>
                <c:pt idx="7">
                  <c:v>2.5427440291249548E-2</c:v>
                </c:pt>
                <c:pt idx="8">
                  <c:v>2.9131939364710258E-2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F4A-8144-ADFF-FD0EDA577993}"/>
            </c:ext>
          </c:extLst>
        </c:ser>
        <c:ser>
          <c:idx val="5"/>
          <c:order val="5"/>
          <c:tx>
            <c:strRef>
              <c:f>Calculator!$J$35</c:f>
              <c:strCache>
                <c:ptCount val="1"/>
                <c:pt idx="0">
                  <c:v>Classroom 8 L/s pers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Calculator!$A$36:$A$44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Calculator!$J$36:$J$44</c:f>
              <c:numCache>
                <c:formatCode>0.000</c:formatCode>
                <c:ptCount val="9"/>
                <c:pt idx="0" formatCode="General">
                  <c:v>0</c:v>
                </c:pt>
                <c:pt idx="1">
                  <c:v>2.417616713016657E-3</c:v>
                </c:pt>
                <c:pt idx="2">
                  <c:v>5.36887656952445E-3</c:v>
                </c:pt>
                <c:pt idx="3">
                  <c:v>8.3137860612394476E-3</c:v>
                </c:pt>
                <c:pt idx="4">
                  <c:v>1.124998675656208E-2</c:v>
                </c:pt>
                <c:pt idx="5">
                  <c:v>1.4177493947424291E-2</c:v>
                </c:pt>
                <c:pt idx="6">
                  <c:v>1.7096333327378366E-2</c:v>
                </c:pt>
                <c:pt idx="7">
                  <c:v>2.0006530560016111E-2</c:v>
                </c:pt>
                <c:pt idx="8">
                  <c:v>2.290811123314751E-2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F4A-8144-ADFF-FD0EDA577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3780015"/>
        <c:axId val="1427777103"/>
      </c:scatterChart>
      <c:valAx>
        <c:axId val="1433780015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Occupancy time, 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E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E"/>
          </a:p>
        </c:txPr>
        <c:crossAx val="1427777103"/>
        <c:crosses val="autoZero"/>
        <c:crossBetween val="midCat"/>
      </c:valAx>
      <c:valAx>
        <c:axId val="1427777103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Probability of infection, -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E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E"/>
          </a:p>
        </c:txPr>
        <c:crossAx val="1433780015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E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E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Calculator!$E$35</c:f>
              <c:strCache>
                <c:ptCount val="1"/>
                <c:pt idx="0">
                  <c:v>Meeting room 6 pers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Calculator!$A$36:$A$44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Calculator!$E$36:$E$44</c:f>
              <c:numCache>
                <c:formatCode>0.000</c:formatCode>
                <c:ptCount val="9"/>
                <c:pt idx="0" formatCode="General">
                  <c:v>0</c:v>
                </c:pt>
                <c:pt idx="1">
                  <c:v>5.6625817104119958E-2</c:v>
                </c:pt>
                <c:pt idx="2">
                  <c:v>0.12159125447176811</c:v>
                </c:pt>
                <c:pt idx="3">
                  <c:v>0.18213013347585838</c:v>
                </c:pt>
                <c:pt idx="4">
                  <c:v>0.23849694032696023</c:v>
                </c:pt>
                <c:pt idx="5">
                  <c:v>0.2909790017099142</c:v>
                </c:pt>
                <c:pt idx="6">
                  <c:v>0.33984404970139892</c:v>
                </c:pt>
                <c:pt idx="7">
                  <c:v>0.3853413653958726</c:v>
                </c:pt>
                <c:pt idx="8">
                  <c:v>0.42770304967709283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B1-DA4D-955A-C76B80D518C8}"/>
            </c:ext>
          </c:extLst>
        </c:ser>
        <c:ser>
          <c:idx val="1"/>
          <c:order val="1"/>
          <c:tx>
            <c:strRef>
              <c:f>Calculator!$F$35</c:f>
              <c:strCache>
                <c:ptCount val="1"/>
                <c:pt idx="0">
                  <c:v>Meeting room 10 pers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Calculator!$A$36:$A$44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Calculator!$F$36:$F$44</c:f>
              <c:numCache>
                <c:formatCode>0.000</c:formatCode>
                <c:ptCount val="9"/>
                <c:pt idx="0" formatCode="General">
                  <c:v>0</c:v>
                </c:pt>
                <c:pt idx="1">
                  <c:v>4.1101872573743314E-2</c:v>
                </c:pt>
                <c:pt idx="2">
                  <c:v>8.911911436360942E-2</c:v>
                </c:pt>
                <c:pt idx="3">
                  <c:v>0.13476788805532181</c:v>
                </c:pt>
                <c:pt idx="4">
                  <c:v>0.17812912600571862</c:v>
                </c:pt>
                <c:pt idx="5">
                  <c:v>0.21931730960508233</c:v>
                </c:pt>
                <c:pt idx="6">
                  <c:v>0.25844134113422024</c:v>
                </c:pt>
                <c:pt idx="7">
                  <c:v>0.29560466588464129</c:v>
                </c:pt>
                <c:pt idx="8">
                  <c:v>0.33090554497416536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BB1-DA4D-955A-C76B80D518C8}"/>
            </c:ext>
          </c:extLst>
        </c:ser>
        <c:ser>
          <c:idx val="2"/>
          <c:order val="2"/>
          <c:tx>
            <c:strRef>
              <c:f>Calculator!$G$35</c:f>
              <c:strCache>
                <c:ptCount val="1"/>
                <c:pt idx="0">
                  <c:v>Meeting room 20 pers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Calculator!$A$36:$A$44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Calculator!$G$36:$G$44</c:f>
              <c:numCache>
                <c:formatCode>0.000</c:formatCode>
                <c:ptCount val="9"/>
                <c:pt idx="0" formatCode="General">
                  <c:v>0</c:v>
                </c:pt>
                <c:pt idx="1">
                  <c:v>2.0766561321429955E-2</c:v>
                </c:pt>
                <c:pt idx="2">
                  <c:v>4.5599200735670697E-2</c:v>
                </c:pt>
                <c:pt idx="3">
                  <c:v>6.982146232850639E-2</c:v>
                </c:pt>
                <c:pt idx="4">
                  <c:v>9.3429057384761927E-2</c:v>
                </c:pt>
                <c:pt idx="5">
                  <c:v>0.11643750057230384</c:v>
                </c:pt>
                <c:pt idx="6">
                  <c:v>0.13886199778097141</c:v>
                </c:pt>
                <c:pt idx="7">
                  <c:v>0.16071736934727487</c:v>
                </c:pt>
                <c:pt idx="8">
                  <c:v>0.1820180594745171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BB1-DA4D-955A-C76B80D518C8}"/>
            </c:ext>
          </c:extLst>
        </c:ser>
        <c:ser>
          <c:idx val="3"/>
          <c:order val="3"/>
          <c:tx>
            <c:strRef>
              <c:f>Calculator!$K$35</c:f>
              <c:strCache>
                <c:ptCount val="1"/>
                <c:pt idx="0">
                  <c:v>Restaurant 4 L/s m2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Calculator!$A$36:$A$44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Calculator!$K$36:$K$44</c:f>
              <c:numCache>
                <c:formatCode>0.000</c:formatCode>
                <c:ptCount val="9"/>
                <c:pt idx="0" formatCode="General">
                  <c:v>0</c:v>
                </c:pt>
                <c:pt idx="1">
                  <c:v>1.643079542747472E-2</c:v>
                </c:pt>
                <c:pt idx="2">
                  <c:v>3.6175424838945092E-2</c:v>
                </c:pt>
                <c:pt idx="3">
                  <c:v>5.5539209868188055E-2</c:v>
                </c:pt>
                <c:pt idx="4">
                  <c:v>7.4514032742290959E-2</c:v>
                </c:pt>
                <c:pt idx="5">
                  <c:v>9.3107639550010668E-2</c:v>
                </c:pt>
                <c:pt idx="6">
                  <c:v>0.11132768886990396</c:v>
                </c:pt>
                <c:pt idx="7">
                  <c:v>0.1291816857102619</c:v>
                </c:pt>
                <c:pt idx="8">
                  <c:v>0.14667698430022635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BB1-DA4D-955A-C76B80D518C8}"/>
            </c:ext>
          </c:extLst>
        </c:ser>
        <c:ser>
          <c:idx val="4"/>
          <c:order val="4"/>
          <c:tx>
            <c:strRef>
              <c:f>Calculator!$L$35</c:f>
              <c:strCache>
                <c:ptCount val="1"/>
                <c:pt idx="0">
                  <c:v>Shopping 1.5 L/s m2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Calculator!$A$36:$A$44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Calculator!$L$36:$L$44</c:f>
              <c:numCache>
                <c:formatCode>0.000</c:formatCode>
                <c:ptCount val="9"/>
                <c:pt idx="0" formatCode="General">
                  <c:v>0</c:v>
                </c:pt>
                <c:pt idx="1">
                  <c:v>2.5737523248302363E-2</c:v>
                </c:pt>
                <c:pt idx="2">
                  <c:v>6.4330308993938989E-2</c:v>
                </c:pt>
                <c:pt idx="3">
                  <c:v>0.10253975503977086</c:v>
                </c:pt>
                <c:pt idx="4">
                  <c:v>0.13928648682809308</c:v>
                </c:pt>
                <c:pt idx="5">
                  <c:v>0.17453693957034988</c:v>
                </c:pt>
                <c:pt idx="6">
                  <c:v>0.20834442280320387</c:v>
                </c:pt>
                <c:pt idx="7">
                  <c:v>0.24076735474565769</c:v>
                </c:pt>
                <c:pt idx="8">
                  <c:v>0.2718623829146144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BB1-DA4D-955A-C76B80D518C8}"/>
            </c:ext>
          </c:extLst>
        </c:ser>
        <c:ser>
          <c:idx val="5"/>
          <c:order val="5"/>
          <c:tx>
            <c:strRef>
              <c:f>Calculator!$M$35</c:f>
              <c:strCache>
                <c:ptCount val="1"/>
                <c:pt idx="0">
                  <c:v>Sports facility 3 L/s m2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Calculator!$A$36:$A$44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Calculator!$M$36:$M$44</c:f>
              <c:numCache>
                <c:formatCode>0.000</c:formatCode>
                <c:ptCount val="9"/>
                <c:pt idx="0" formatCode="General">
                  <c:v>0</c:v>
                </c:pt>
                <c:pt idx="1">
                  <c:v>8.0492596834263908E-2</c:v>
                </c:pt>
                <c:pt idx="2">
                  <c:v>0.17553462863069902</c:v>
                </c:pt>
                <c:pt idx="3">
                  <c:v>0.26102655164876143</c:v>
                </c:pt>
                <c:pt idx="4">
                  <c:v>0.33765709889577533</c:v>
                </c:pt>
                <c:pt idx="5">
                  <c:v>0.40634120950566188</c:v>
                </c:pt>
                <c:pt idx="6">
                  <c:v>0.46790286643168733</c:v>
                </c:pt>
                <c:pt idx="7">
                  <c:v>0.52308065831727524</c:v>
                </c:pt>
                <c:pt idx="8">
                  <c:v>0.57253658378931183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BB1-DA4D-955A-C76B80D518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993312"/>
        <c:axId val="80994992"/>
      </c:scatterChart>
      <c:valAx>
        <c:axId val="80993312"/>
        <c:scaling>
          <c:orientation val="minMax"/>
          <c:max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Occupancy time, 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E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E"/>
          </a:p>
        </c:txPr>
        <c:crossAx val="80994992"/>
        <c:crosses val="autoZero"/>
        <c:crossBetween val="midCat"/>
        <c:majorUnit val="1"/>
      </c:valAx>
      <c:valAx>
        <c:axId val="80994992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baseline="0">
                    <a:effectLst/>
                  </a:rPr>
                  <a:t>Probability of infection</a:t>
                </a:r>
                <a:r>
                  <a:rPr lang="en-US" sz="1400" b="0" i="0" u="none" strike="noStrike" baseline="0"/>
                  <a:t> </a:t>
                </a:r>
                <a:r>
                  <a:rPr lang="en-US" sz="1400" baseline="0"/>
                  <a:t>, -</a:t>
                </a:r>
                <a:endParaRPr 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E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E"/>
          </a:p>
        </c:txPr>
        <c:crossAx val="80993312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E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E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95250</xdr:colOff>
      <xdr:row>0</xdr:row>
      <xdr:rowOff>63500</xdr:rowOff>
    </xdr:from>
    <xdr:to>
      <xdr:col>23</xdr:col>
      <xdr:colOff>584200</xdr:colOff>
      <xdr:row>20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B303B9-252B-8D4F-AD99-0B9F87D367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95250</xdr:colOff>
      <xdr:row>20</xdr:row>
      <xdr:rowOff>46566</xdr:rowOff>
    </xdr:from>
    <xdr:to>
      <xdr:col>23</xdr:col>
      <xdr:colOff>584199</xdr:colOff>
      <xdr:row>40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A8C0130-8DBA-A140-BA66-F6DF70762D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www.sciencedirect.com/science/article/pii/S0160412020320675?via%3Dihub" TargetMode="External"/><Relationship Id="rId1" Type="http://schemas.openxmlformats.org/officeDocument/2006/relationships/hyperlink" Target="https://www.sciencedirect.com/science/article/pii/S0160412020312800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ciencedirect.com/science/article/pii/S0160412020312800" TargetMode="External"/><Relationship Id="rId2" Type="http://schemas.openxmlformats.org/officeDocument/2006/relationships/hyperlink" Target="https://academic.oup.com/aje/article-abstract/107/5/421/58522" TargetMode="External"/><Relationship Id="rId1" Type="http://schemas.openxmlformats.org/officeDocument/2006/relationships/hyperlink" Target="https://www.medrxiv.org/content/10.1101/2020.06.15.20132027v1" TargetMode="External"/><Relationship Id="rId5" Type="http://schemas.openxmlformats.org/officeDocument/2006/relationships/hyperlink" Target="https://tinyurl.com/covid-estimator" TargetMode="External"/><Relationship Id="rId4" Type="http://schemas.openxmlformats.org/officeDocument/2006/relationships/hyperlink" Target="https://www.medrxiv.org/content/10.1101/2020.06.01.20118984v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6E33C-12C0-3A4A-9C25-83B70CC2C365}">
  <dimension ref="A1:O67"/>
  <sheetViews>
    <sheetView tabSelected="1" zoomScaleNormal="100" workbookViewId="0">
      <selection activeCell="B21" sqref="B21"/>
    </sheetView>
  </sheetViews>
  <sheetFormatPr baseColWidth="10" defaultRowHeight="16"/>
  <cols>
    <col min="1" max="1" width="25.1640625" customWidth="1"/>
    <col min="2" max="27" width="7.83203125" customWidth="1"/>
  </cols>
  <sheetData>
    <row r="1" spans="1:14" ht="18">
      <c r="A1" s="27" t="s">
        <v>70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>
      <c r="A2" t="str">
        <f>Readme!A3</f>
        <v>September 23, 2020</v>
      </c>
      <c r="B2" s="20"/>
      <c r="C2" s="21"/>
      <c r="D2" s="21"/>
      <c r="E2" s="21"/>
    </row>
    <row r="4" spans="1:14">
      <c r="A4" s="5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7"/>
      <c r="B5" s="8" t="s">
        <v>4</v>
      </c>
      <c r="C5" s="7"/>
      <c r="D5" s="7"/>
      <c r="E5" s="8" t="s">
        <v>5</v>
      </c>
      <c r="F5" s="7"/>
      <c r="H5" s="7"/>
    </row>
    <row r="6" spans="1:14">
      <c r="A6" s="9" t="s">
        <v>32</v>
      </c>
      <c r="B6" s="9">
        <v>1</v>
      </c>
      <c r="C6" s="7"/>
      <c r="D6" s="7"/>
      <c r="E6" s="16" t="s">
        <v>33</v>
      </c>
      <c r="F6" s="7"/>
      <c r="H6" s="7"/>
    </row>
    <row r="7" spans="1:14">
      <c r="A7" s="9" t="s">
        <v>43</v>
      </c>
      <c r="B7" s="9" t="s">
        <v>46</v>
      </c>
      <c r="C7" s="7"/>
      <c r="D7" s="7"/>
      <c r="E7" s="9" t="s">
        <v>44</v>
      </c>
      <c r="F7" s="7"/>
      <c r="H7" s="7"/>
      <c r="M7" s="19" t="s">
        <v>23</v>
      </c>
      <c r="N7" s="33" t="s">
        <v>24</v>
      </c>
    </row>
    <row r="8" spans="1:14">
      <c r="A8" s="9" t="s">
        <v>101</v>
      </c>
      <c r="B8" s="10">
        <v>0.54</v>
      </c>
      <c r="C8" s="16" t="s">
        <v>34</v>
      </c>
      <c r="D8" s="7"/>
      <c r="E8" s="9" t="s">
        <v>60</v>
      </c>
      <c r="F8" s="9"/>
      <c r="H8" s="7"/>
    </row>
    <row r="9" spans="1:14">
      <c r="A9" s="9" t="s">
        <v>61</v>
      </c>
      <c r="B9" s="10">
        <v>1.1000000000000001</v>
      </c>
      <c r="C9" s="16" t="s">
        <v>34</v>
      </c>
      <c r="D9" s="7"/>
      <c r="E9" s="9" t="s">
        <v>65</v>
      </c>
      <c r="F9" s="9"/>
      <c r="H9" s="7"/>
    </row>
    <row r="10" spans="1:14">
      <c r="A10" s="9" t="s">
        <v>62</v>
      </c>
      <c r="B10" s="10">
        <v>1.38</v>
      </c>
      <c r="C10" s="16" t="s">
        <v>34</v>
      </c>
      <c r="E10" s="9" t="s">
        <v>66</v>
      </c>
    </row>
    <row r="11" spans="1:14">
      <c r="A11" s="9" t="s">
        <v>63</v>
      </c>
      <c r="B11" s="10">
        <v>3.3</v>
      </c>
      <c r="C11" s="16" t="s">
        <v>34</v>
      </c>
      <c r="E11" s="9" t="s">
        <v>64</v>
      </c>
    </row>
    <row r="12" spans="1:14">
      <c r="A12" s="9"/>
    </row>
    <row r="13" spans="1:14">
      <c r="A13" s="9" t="s">
        <v>8</v>
      </c>
      <c r="B13" s="10">
        <v>0.32</v>
      </c>
      <c r="C13" s="9" t="s">
        <v>7</v>
      </c>
      <c r="D13" s="7"/>
      <c r="E13" s="9" t="s">
        <v>15</v>
      </c>
      <c r="F13" s="7"/>
      <c r="H13" s="7"/>
    </row>
    <row r="14" spans="1:14">
      <c r="A14" s="9" t="s">
        <v>9</v>
      </c>
      <c r="B14" s="10">
        <v>0.3</v>
      </c>
      <c r="C14" s="9" t="s">
        <v>7</v>
      </c>
      <c r="D14" s="7"/>
      <c r="E14" s="9" t="s">
        <v>10</v>
      </c>
      <c r="F14" s="7"/>
      <c r="H14" s="7"/>
    </row>
    <row r="15" spans="1:14">
      <c r="A15" s="9" t="s">
        <v>11</v>
      </c>
      <c r="B15" s="10">
        <v>0</v>
      </c>
      <c r="C15" s="9" t="s">
        <v>7</v>
      </c>
      <c r="D15" s="7"/>
      <c r="E15" s="9" t="s">
        <v>12</v>
      </c>
      <c r="F15" s="7"/>
      <c r="H15" s="7"/>
    </row>
    <row r="16" spans="1:14">
      <c r="A16" s="16" t="s">
        <v>14</v>
      </c>
      <c r="B16" s="11">
        <f>SUM(B13:B15)</f>
        <v>0.62</v>
      </c>
      <c r="C16" s="9" t="s">
        <v>7</v>
      </c>
      <c r="D16" s="7"/>
      <c r="E16" s="7"/>
      <c r="F16" s="7"/>
      <c r="G16" s="7"/>
      <c r="H16" s="7"/>
    </row>
    <row r="18" spans="1:15">
      <c r="A18" s="5" t="s">
        <v>16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5">
      <c r="B19" s="12" t="s">
        <v>26</v>
      </c>
      <c r="C19" s="12" t="s">
        <v>6</v>
      </c>
      <c r="D19" s="12" t="s">
        <v>42</v>
      </c>
      <c r="E19" s="12" t="s">
        <v>27</v>
      </c>
      <c r="F19" s="30" t="s">
        <v>93</v>
      </c>
      <c r="G19" s="12" t="s">
        <v>29</v>
      </c>
      <c r="H19" s="12" t="s">
        <v>30</v>
      </c>
      <c r="I19" s="12" t="s">
        <v>13</v>
      </c>
      <c r="J19" s="12" t="s">
        <v>31</v>
      </c>
      <c r="K19" s="12" t="s">
        <v>35</v>
      </c>
      <c r="L19" s="12" t="s">
        <v>36</v>
      </c>
      <c r="M19" s="12" t="s">
        <v>41</v>
      </c>
      <c r="N19" s="12" t="s">
        <v>39</v>
      </c>
    </row>
    <row r="20" spans="1:15">
      <c r="A20" s="12"/>
      <c r="B20" s="1" t="s">
        <v>17</v>
      </c>
      <c r="C20" s="1" t="s">
        <v>1</v>
      </c>
      <c r="D20" s="1" t="s">
        <v>18</v>
      </c>
      <c r="E20" s="13" t="s">
        <v>28</v>
      </c>
      <c r="F20" s="13" t="s">
        <v>34</v>
      </c>
      <c r="G20" s="1" t="s">
        <v>0</v>
      </c>
      <c r="H20" s="1" t="s">
        <v>19</v>
      </c>
      <c r="I20" s="1" t="s">
        <v>20</v>
      </c>
      <c r="J20" s="1" t="s">
        <v>22</v>
      </c>
      <c r="K20" s="13" t="s">
        <v>2</v>
      </c>
      <c r="L20" s="1" t="s">
        <v>37</v>
      </c>
      <c r="M20" s="1" t="s">
        <v>38</v>
      </c>
      <c r="N20" s="1" t="s">
        <v>40</v>
      </c>
    </row>
    <row r="21" spans="1:15">
      <c r="A21" s="11" t="s">
        <v>140</v>
      </c>
      <c r="B21" s="10">
        <v>50</v>
      </c>
      <c r="C21" s="10">
        <v>3</v>
      </c>
      <c r="D21" s="10">
        <v>1</v>
      </c>
      <c r="E21" s="10">
        <v>5</v>
      </c>
      <c r="F21" s="10">
        <f>B8</f>
        <v>0.54</v>
      </c>
      <c r="G21" s="10">
        <v>8</v>
      </c>
      <c r="H21" s="12">
        <f t="shared" ref="H21:H32" si="0">D21*B21*3.6/J21</f>
        <v>1.2</v>
      </c>
      <c r="I21" s="12">
        <f t="shared" ref="I21:I32" si="1">H21+B$16</f>
        <v>1.8199999999999998</v>
      </c>
      <c r="J21" s="12">
        <f t="shared" ref="J21:J32" si="2">B21*C21</f>
        <v>150</v>
      </c>
      <c r="K21" s="14">
        <f>(1-1/(I21*G21)*(1-EXP(-I21*G21)))</f>
        <v>0.9313187139407102</v>
      </c>
      <c r="L21" s="14">
        <f t="shared" ref="L21:L32" si="3">E21/(I21*J21)*(1-1/(I21*G21)*(1-EXP(-I21*G21)))</f>
        <v>1.7057119302943412E-2</v>
      </c>
      <c r="M21" s="4">
        <f>L21*G21*F21</f>
        <v>7.3686755388715552E-2</v>
      </c>
      <c r="N21" s="15">
        <f>1-EXP(-M21)</f>
        <v>7.1037359188558358E-2</v>
      </c>
    </row>
    <row r="22" spans="1:15">
      <c r="A22" s="11" t="s">
        <v>57</v>
      </c>
      <c r="B22" s="10">
        <v>50</v>
      </c>
      <c r="C22" s="10">
        <v>3</v>
      </c>
      <c r="D22" s="10">
        <v>2</v>
      </c>
      <c r="E22" s="10">
        <v>5</v>
      </c>
      <c r="F22" s="10">
        <f>B8</f>
        <v>0.54</v>
      </c>
      <c r="G22" s="10">
        <v>8</v>
      </c>
      <c r="H22" s="12">
        <f t="shared" si="0"/>
        <v>2.4</v>
      </c>
      <c r="I22" s="12">
        <f t="shared" si="1"/>
        <v>3.02</v>
      </c>
      <c r="J22" s="12">
        <f t="shared" si="2"/>
        <v>150</v>
      </c>
      <c r="K22" s="14">
        <f t="shared" ref="K22:K32" si="4">(1-1/(I22*G22)*(1-EXP(-I22*G22)))</f>
        <v>0.95860927152451036</v>
      </c>
      <c r="L22" s="14">
        <f t="shared" si="3"/>
        <v>1.0580676286142499E-2</v>
      </c>
      <c r="M22" s="4">
        <f t="shared" ref="M22:M32" si="5">L22*G22*F22</f>
        <v>4.5708521556135598E-2</v>
      </c>
      <c r="N22" s="15">
        <f t="shared" ref="N22:N29" si="6">1-EXP(-M22)</f>
        <v>4.4679623090347453E-2</v>
      </c>
      <c r="O22" s="14"/>
    </row>
    <row r="23" spans="1:15">
      <c r="A23" s="11" t="s">
        <v>141</v>
      </c>
      <c r="B23" s="10">
        <v>16</v>
      </c>
      <c r="C23" s="10">
        <v>3</v>
      </c>
      <c r="D23" s="10">
        <v>1.5</v>
      </c>
      <c r="E23" s="10">
        <v>5</v>
      </c>
      <c r="F23" s="10">
        <f>B8</f>
        <v>0.54</v>
      </c>
      <c r="G23" s="10">
        <v>8</v>
      </c>
      <c r="H23" s="12">
        <f t="shared" si="0"/>
        <v>1.8</v>
      </c>
      <c r="I23" s="12">
        <f t="shared" si="1"/>
        <v>2.42</v>
      </c>
      <c r="J23" s="12">
        <f t="shared" si="2"/>
        <v>48</v>
      </c>
      <c r="K23" s="14">
        <f t="shared" si="4"/>
        <v>0.94834710763992447</v>
      </c>
      <c r="L23" s="14">
        <f t="shared" si="3"/>
        <v>4.0820726051994001E-2</v>
      </c>
      <c r="M23" s="4">
        <f t="shared" si="5"/>
        <v>0.1763455365446141</v>
      </c>
      <c r="N23" s="15">
        <f t="shared" si="6"/>
        <v>0.16167173976529703</v>
      </c>
    </row>
    <row r="24" spans="1:15">
      <c r="A24" s="11" t="s">
        <v>47</v>
      </c>
      <c r="B24" s="10">
        <v>18</v>
      </c>
      <c r="C24" s="10">
        <v>3</v>
      </c>
      <c r="D24" s="10">
        <v>4</v>
      </c>
      <c r="E24" s="10">
        <v>19</v>
      </c>
      <c r="F24" s="10">
        <f>B9</f>
        <v>1.1000000000000001</v>
      </c>
      <c r="G24" s="10">
        <v>8</v>
      </c>
      <c r="H24" s="12">
        <f t="shared" si="0"/>
        <v>4.8</v>
      </c>
      <c r="I24" s="12">
        <f t="shared" si="1"/>
        <v>5.42</v>
      </c>
      <c r="J24" s="12">
        <f t="shared" si="2"/>
        <v>54</v>
      </c>
      <c r="K24" s="14">
        <f t="shared" si="4"/>
        <v>0.97693726937269376</v>
      </c>
      <c r="L24" s="14">
        <f t="shared" si="3"/>
        <v>6.3420145271563408E-2</v>
      </c>
      <c r="M24" s="4">
        <f t="shared" si="5"/>
        <v>0.55809727838975809</v>
      </c>
      <c r="N24" s="15">
        <f t="shared" si="6"/>
        <v>0.42770304967709283</v>
      </c>
    </row>
    <row r="25" spans="1:15">
      <c r="A25" s="11" t="s">
        <v>48</v>
      </c>
      <c r="B25" s="10">
        <v>25</v>
      </c>
      <c r="C25" s="10">
        <v>3</v>
      </c>
      <c r="D25" s="10">
        <v>4</v>
      </c>
      <c r="E25" s="10">
        <v>19</v>
      </c>
      <c r="F25" s="10">
        <f>B9</f>
        <v>1.1000000000000001</v>
      </c>
      <c r="G25" s="10">
        <v>8</v>
      </c>
      <c r="H25" s="12">
        <f t="shared" si="0"/>
        <v>4.8</v>
      </c>
      <c r="I25" s="12">
        <f t="shared" si="1"/>
        <v>5.42</v>
      </c>
      <c r="J25" s="12">
        <f t="shared" si="2"/>
        <v>75</v>
      </c>
      <c r="K25" s="14">
        <f t="shared" si="4"/>
        <v>0.97693726937269376</v>
      </c>
      <c r="L25" s="14">
        <f t="shared" si="3"/>
        <v>4.5662504595525663E-2</v>
      </c>
      <c r="M25" s="4">
        <f t="shared" si="5"/>
        <v>0.40183004044062587</v>
      </c>
      <c r="N25" s="15">
        <f t="shared" si="6"/>
        <v>0.33090554497416536</v>
      </c>
    </row>
    <row r="26" spans="1:15">
      <c r="A26" s="11" t="s">
        <v>49</v>
      </c>
      <c r="B26" s="10">
        <v>50</v>
      </c>
      <c r="C26" s="10">
        <v>3</v>
      </c>
      <c r="D26" s="10">
        <v>4</v>
      </c>
      <c r="E26" s="10">
        <v>19</v>
      </c>
      <c r="F26" s="10">
        <f>B9</f>
        <v>1.1000000000000001</v>
      </c>
      <c r="G26" s="10">
        <v>8</v>
      </c>
      <c r="H26" s="12">
        <f t="shared" si="0"/>
        <v>4.8</v>
      </c>
      <c r="I26" s="12">
        <f t="shared" si="1"/>
        <v>5.42</v>
      </c>
      <c r="J26" s="12">
        <f t="shared" si="2"/>
        <v>150</v>
      </c>
      <c r="K26" s="14">
        <f t="shared" si="4"/>
        <v>0.97693726937269376</v>
      </c>
      <c r="L26" s="14">
        <f t="shared" si="3"/>
        <v>2.2831252297762832E-2</v>
      </c>
      <c r="M26" s="4">
        <f t="shared" si="5"/>
        <v>0.20091502022031293</v>
      </c>
      <c r="N26" s="15">
        <f t="shared" si="6"/>
        <v>0.1820180594745171</v>
      </c>
    </row>
    <row r="27" spans="1:15">
      <c r="A27" s="11" t="s">
        <v>52</v>
      </c>
      <c r="B27" s="10">
        <v>56</v>
      </c>
      <c r="C27" s="10">
        <v>3</v>
      </c>
      <c r="D27" s="10">
        <v>2</v>
      </c>
      <c r="E27" s="10">
        <v>5</v>
      </c>
      <c r="F27" s="10">
        <f>B8</f>
        <v>0.54</v>
      </c>
      <c r="G27" s="10">
        <v>8</v>
      </c>
      <c r="H27" s="12">
        <f t="shared" si="0"/>
        <v>2.4</v>
      </c>
      <c r="I27" s="12">
        <f t="shared" si="1"/>
        <v>3.02</v>
      </c>
      <c r="J27" s="12">
        <f t="shared" si="2"/>
        <v>168</v>
      </c>
      <c r="K27" s="14">
        <f t="shared" si="4"/>
        <v>0.95860927152451036</v>
      </c>
      <c r="L27" s="14">
        <f t="shared" si="3"/>
        <v>9.4470323983415171E-3</v>
      </c>
      <c r="M27" s="4">
        <f t="shared" si="5"/>
        <v>4.0811179960835359E-2</v>
      </c>
      <c r="N27" s="15">
        <f t="shared" si="6"/>
        <v>3.9989617966818547E-2</v>
      </c>
    </row>
    <row r="28" spans="1:15">
      <c r="A28" s="11" t="s">
        <v>53</v>
      </c>
      <c r="B28" s="10">
        <v>56</v>
      </c>
      <c r="C28" s="10">
        <v>3</v>
      </c>
      <c r="D28" s="10">
        <v>3</v>
      </c>
      <c r="E28" s="10">
        <v>5</v>
      </c>
      <c r="F28" s="10">
        <f>B8</f>
        <v>0.54</v>
      </c>
      <c r="G28" s="10">
        <v>8</v>
      </c>
      <c r="H28" s="12">
        <f t="shared" si="0"/>
        <v>3.6000000000000005</v>
      </c>
      <c r="I28" s="12">
        <f t="shared" si="1"/>
        <v>4.2200000000000006</v>
      </c>
      <c r="J28" s="12">
        <f t="shared" si="2"/>
        <v>168</v>
      </c>
      <c r="K28" s="14">
        <f t="shared" si="4"/>
        <v>0.97037914691943139</v>
      </c>
      <c r="L28" s="14">
        <f t="shared" si="3"/>
        <v>6.8436805103209717E-3</v>
      </c>
      <c r="M28" s="4">
        <f t="shared" si="5"/>
        <v>2.9564699804586599E-2</v>
      </c>
      <c r="N28" s="15">
        <f t="shared" si="6"/>
        <v>2.9131939364710258E-2</v>
      </c>
    </row>
    <row r="29" spans="1:15">
      <c r="A29" s="11" t="s">
        <v>54</v>
      </c>
      <c r="B29" s="10">
        <v>56</v>
      </c>
      <c r="C29" s="10">
        <v>3</v>
      </c>
      <c r="D29" s="10">
        <v>4</v>
      </c>
      <c r="E29" s="10">
        <v>5</v>
      </c>
      <c r="F29" s="10">
        <f>B8</f>
        <v>0.54</v>
      </c>
      <c r="G29" s="10">
        <v>8</v>
      </c>
      <c r="H29" s="12">
        <f t="shared" si="0"/>
        <v>4.8</v>
      </c>
      <c r="I29" s="12">
        <f t="shared" si="1"/>
        <v>5.42</v>
      </c>
      <c r="J29" s="12">
        <f t="shared" si="2"/>
        <v>168</v>
      </c>
      <c r="K29" s="14">
        <f t="shared" si="4"/>
        <v>0.97693726937269376</v>
      </c>
      <c r="L29" s="14">
        <f t="shared" si="3"/>
        <v>5.3644859722187114E-3</v>
      </c>
      <c r="M29" s="4">
        <f t="shared" si="5"/>
        <v>2.3174579399984834E-2</v>
      </c>
      <c r="N29" s="15">
        <f t="shared" si="6"/>
        <v>2.290811123314751E-2</v>
      </c>
    </row>
    <row r="30" spans="1:15">
      <c r="A30" s="11" t="s">
        <v>58</v>
      </c>
      <c r="B30" s="10">
        <v>50</v>
      </c>
      <c r="C30" s="10">
        <v>3</v>
      </c>
      <c r="D30" s="10">
        <v>4</v>
      </c>
      <c r="E30" s="10">
        <v>15</v>
      </c>
      <c r="F30" s="10">
        <f>B9</f>
        <v>1.1000000000000001</v>
      </c>
      <c r="G30" s="10">
        <v>8</v>
      </c>
      <c r="H30" s="12">
        <f t="shared" si="0"/>
        <v>4.8</v>
      </c>
      <c r="I30" s="12">
        <f t="shared" si="1"/>
        <v>5.42</v>
      </c>
      <c r="J30" s="12">
        <f t="shared" si="2"/>
        <v>150</v>
      </c>
      <c r="K30" s="14">
        <f t="shared" si="4"/>
        <v>0.97693726937269376</v>
      </c>
      <c r="L30" s="14">
        <f t="shared" si="3"/>
        <v>1.8024672866654868E-2</v>
      </c>
      <c r="M30" s="4">
        <f t="shared" si="5"/>
        <v>0.15861712122656285</v>
      </c>
      <c r="N30" s="15">
        <f t="shared" ref="N30:N32" si="7">1-EXP(-M30)</f>
        <v>0.14667698430022635</v>
      </c>
    </row>
    <row r="31" spans="1:15">
      <c r="A31" s="11" t="s">
        <v>59</v>
      </c>
      <c r="B31" s="10">
        <v>50</v>
      </c>
      <c r="C31" s="10">
        <v>3</v>
      </c>
      <c r="D31" s="10">
        <v>1.5</v>
      </c>
      <c r="E31" s="10">
        <v>11</v>
      </c>
      <c r="F31" s="10">
        <f>B10</f>
        <v>1.38</v>
      </c>
      <c r="G31" s="10">
        <v>8</v>
      </c>
      <c r="H31" s="12">
        <f t="shared" si="0"/>
        <v>1.8</v>
      </c>
      <c r="I31" s="12">
        <f t="shared" si="1"/>
        <v>2.42</v>
      </c>
      <c r="J31" s="12">
        <f t="shared" si="2"/>
        <v>150</v>
      </c>
      <c r="K31" s="14">
        <f t="shared" si="4"/>
        <v>0.94834710763992447</v>
      </c>
      <c r="L31" s="14">
        <f t="shared" si="3"/>
        <v>2.8737791140603774E-2</v>
      </c>
      <c r="M31" s="4">
        <f t="shared" si="5"/>
        <v>0.31726521419226567</v>
      </c>
      <c r="N31" s="15">
        <f t="shared" si="7"/>
        <v>0.2718623829146144</v>
      </c>
    </row>
    <row r="32" spans="1:15">
      <c r="A32" s="11" t="s">
        <v>67</v>
      </c>
      <c r="B32" s="10">
        <v>50</v>
      </c>
      <c r="C32" s="10">
        <v>3</v>
      </c>
      <c r="D32" s="10">
        <v>3</v>
      </c>
      <c r="E32" s="10">
        <v>21</v>
      </c>
      <c r="F32" s="10">
        <f>B11</f>
        <v>3.3</v>
      </c>
      <c r="G32" s="10">
        <v>8</v>
      </c>
      <c r="H32" s="12">
        <f t="shared" si="0"/>
        <v>3.6</v>
      </c>
      <c r="I32" s="12">
        <f t="shared" si="1"/>
        <v>4.22</v>
      </c>
      <c r="J32" s="12">
        <f t="shared" si="2"/>
        <v>150</v>
      </c>
      <c r="K32" s="14">
        <f t="shared" si="4"/>
        <v>0.97037914691943139</v>
      </c>
      <c r="L32" s="14">
        <f t="shared" si="3"/>
        <v>3.219267312054986E-2</v>
      </c>
      <c r="M32" s="4">
        <f t="shared" si="5"/>
        <v>0.84988657038251625</v>
      </c>
      <c r="N32" s="15">
        <f t="shared" si="7"/>
        <v>0.57253658378931194</v>
      </c>
    </row>
    <row r="34" spans="1:14">
      <c r="A34" s="17" t="s">
        <v>21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4">
      <c r="A35" s="18" t="s">
        <v>0</v>
      </c>
      <c r="B35" s="3" t="str">
        <f>A21</f>
        <v>Open plan office 1 L/s m2</v>
      </c>
      <c r="C35" s="3" t="str">
        <f>A22</f>
        <v>Open plan office 2 L/s m2</v>
      </c>
      <c r="D35" t="str">
        <f>A23</f>
        <v>2 person office room 1.5 L/s m2</v>
      </c>
      <c r="E35" t="str">
        <f>A24</f>
        <v>Meeting room 6 pers</v>
      </c>
      <c r="F35" t="str">
        <f>A25</f>
        <v>Meeting room 10 pers</v>
      </c>
      <c r="G35" t="str">
        <f>A26</f>
        <v>Meeting room 20 pers</v>
      </c>
      <c r="H35" t="str">
        <f>A27</f>
        <v>Classroom 4 L/s pers</v>
      </c>
      <c r="I35" t="str">
        <f>A28</f>
        <v>Classroom 6 L/s pers</v>
      </c>
      <c r="J35" t="str">
        <f>A29</f>
        <v>Classroom 8 L/s pers</v>
      </c>
      <c r="K35" s="3" t="str">
        <f>A30</f>
        <v>Restaurant 4 L/s m2</v>
      </c>
      <c r="L35" t="str">
        <f>A31</f>
        <v>Shopping 1.5 L/s m2</v>
      </c>
      <c r="M35" s="3" t="str">
        <f>A32</f>
        <v>Sports facility 3 L/s m2</v>
      </c>
    </row>
    <row r="36" spans="1:14">
      <c r="A36" s="12">
        <v>0</v>
      </c>
      <c r="B36" s="12">
        <v>0</v>
      </c>
      <c r="C36" s="12">
        <v>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</row>
    <row r="37" spans="1:14">
      <c r="A37" s="10">
        <v>1</v>
      </c>
      <c r="B37" s="15">
        <f t="shared" ref="B37:B44" si="8">1-EXP(-A37*F$21*E$21/(I$21*J$21)*(1-1/(I$21*A37)*(1-EXP(-I$21*A37))))</f>
        <v>5.3222384081794694E-3</v>
      </c>
      <c r="C37" s="15">
        <f t="shared" ref="C37:C44" si="9">1-EXP(-A37*F$22*E$22/(I$22*J$22)*(1-1/(I$22*A37)*(1-EXP(-I$22*A37))))</f>
        <v>4.0746571862614323E-3</v>
      </c>
      <c r="D37" s="15">
        <f t="shared" ref="D37:D44" si="10">1-EXP(-A37*F$23*E$23/(I$23*J$23)*(1-1/(I$23*A37)*(1-EXP(-I$23*A37))))</f>
        <v>1.438848803313908E-2</v>
      </c>
      <c r="E37" s="15">
        <f t="shared" ref="E37:E44" si="11">1-EXP(-A37*F$24*E$24/(I$24*J$24)*(1-1/(I$24*A37)*(1-EXP(-I$24*A37))))</f>
        <v>5.6625817104119958E-2</v>
      </c>
      <c r="F37" s="15">
        <f t="shared" ref="F37:F44" si="12">1-EXP(-A37*F$25*E$25/(I$25*J$25)*(1-1/(I$25*A37)*(1-EXP(-I$25*A37))))</f>
        <v>4.1101872573743314E-2</v>
      </c>
      <c r="G37" s="15">
        <f t="shared" ref="G37:G44" si="13">1-EXP(-A37*F$26*E$26/(I$26*J$26)*(1-1/(I$26*A37)*(1-EXP(-I$26*A37))))</f>
        <v>2.0766561321429955E-2</v>
      </c>
      <c r="H37" s="15">
        <f t="shared" ref="H37:H44" si="14">1-EXP(-A37*F$27*E$27/(I$27*J$27)*(1-1/(I$27*A37)*(1-EXP(-I$27*A37))))</f>
        <v>3.6388821107227187E-3</v>
      </c>
      <c r="I37" s="15">
        <f t="shared" ref="I37:I44" si="15">1-EXP(-A37*F$28*E$28/(I$28*J$28)*(1-1/(I$28*A37)*(1-EXP(-I$28*A37))))</f>
        <v>2.9149403076876856E-3</v>
      </c>
      <c r="J37" s="15">
        <f t="shared" ref="J37:J44" si="16">1-EXP(-A37*F$29*E$29/(I$29*J$29)*(1-1/(I$29*A37)*(1-EXP(-I$29*A37))))</f>
        <v>2.417616713016657E-3</v>
      </c>
      <c r="K37" s="15">
        <f t="shared" ref="K37:K44" si="17">1-EXP(-A37*F$30*E$30/(I$30*J$30)*(1-1/(I$30*A37)*(1-EXP(-I$30*A37))))</f>
        <v>1.643079542747472E-2</v>
      </c>
      <c r="L37" s="15">
        <f t="shared" ref="L37:L44" si="18">1-EXP(-A37*F$31*E$31/(I$31*J$31)*(1-1/(I$31*A37)*(1-EXP(-I$31*A37))))</f>
        <v>2.5737523248302363E-2</v>
      </c>
      <c r="M37" s="15">
        <f t="shared" ref="M37:M44" si="19">1-EXP(-A37*F$32*E$32/(I$32*J$32)*(1-1/(I$32*A37)*(1-EXP(-I$32*A37))))</f>
        <v>8.0492596834263908E-2</v>
      </c>
    </row>
    <row r="38" spans="1:14">
      <c r="A38" s="10">
        <v>2</v>
      </c>
      <c r="B38" s="15">
        <f t="shared" si="8"/>
        <v>1.4384295144329595E-2</v>
      </c>
      <c r="C38" s="15">
        <f t="shared" si="9"/>
        <v>9.9022787496603204E-3</v>
      </c>
      <c r="D38" s="15">
        <f t="shared" si="10"/>
        <v>3.6284037858165807E-2</v>
      </c>
      <c r="E38" s="15">
        <f t="shared" si="11"/>
        <v>0.12159125447176811</v>
      </c>
      <c r="F38" s="15">
        <f t="shared" si="12"/>
        <v>8.911911436360942E-2</v>
      </c>
      <c r="G38" s="15">
        <f t="shared" si="13"/>
        <v>4.5599200735670697E-2</v>
      </c>
      <c r="H38" s="15">
        <f t="shared" si="14"/>
        <v>8.8460276785432557E-3</v>
      </c>
      <c r="I38" s="15">
        <f t="shared" si="15"/>
        <v>6.69203036917565E-3</v>
      </c>
      <c r="J38" s="15">
        <f t="shared" si="16"/>
        <v>5.36887656952445E-3</v>
      </c>
      <c r="K38" s="15">
        <f t="shared" si="17"/>
        <v>3.6175424838945092E-2</v>
      </c>
      <c r="L38" s="15">
        <f t="shared" si="18"/>
        <v>6.4330308993938989E-2</v>
      </c>
      <c r="M38" s="15">
        <f t="shared" si="19"/>
        <v>0.17553462863069902</v>
      </c>
    </row>
    <row r="39" spans="1:14">
      <c r="A39" s="10">
        <v>3</v>
      </c>
      <c r="B39" s="15">
        <f t="shared" si="8"/>
        <v>2.3967425600122105E-2</v>
      </c>
      <c r="C39" s="15">
        <f t="shared" si="9"/>
        <v>1.5781571548464934E-2</v>
      </c>
      <c r="D39" s="15">
        <f t="shared" si="10"/>
        <v>5.8360977849177043E-2</v>
      </c>
      <c r="E39" s="15">
        <f t="shared" si="11"/>
        <v>0.18213013347585838</v>
      </c>
      <c r="F39" s="15">
        <f t="shared" si="12"/>
        <v>0.13476788805532181</v>
      </c>
      <c r="G39" s="15">
        <f t="shared" si="13"/>
        <v>6.982146232850639E-2</v>
      </c>
      <c r="H39" s="15">
        <f t="shared" si="14"/>
        <v>1.4102671698124181E-2</v>
      </c>
      <c r="I39" s="15">
        <f t="shared" si="15"/>
        <v>1.0467555495329295E-2</v>
      </c>
      <c r="J39" s="15">
        <f t="shared" si="16"/>
        <v>8.3137860612394476E-3</v>
      </c>
      <c r="K39" s="15">
        <f t="shared" si="17"/>
        <v>5.5539209868188055E-2</v>
      </c>
      <c r="L39" s="15">
        <f t="shared" si="18"/>
        <v>0.10253975503977086</v>
      </c>
      <c r="M39" s="15">
        <f t="shared" si="19"/>
        <v>0.26102655164876143</v>
      </c>
    </row>
    <row r="40" spans="1:14">
      <c r="A40" s="10">
        <v>4</v>
      </c>
      <c r="B40" s="15">
        <f t="shared" si="8"/>
        <v>3.3554197901009775E-2</v>
      </c>
      <c r="C40" s="15">
        <f t="shared" si="9"/>
        <v>2.1630113258297556E-2</v>
      </c>
      <c r="D40" s="15">
        <f t="shared" si="10"/>
        <v>7.9990175697906563E-2</v>
      </c>
      <c r="E40" s="15">
        <f t="shared" si="11"/>
        <v>0.23849694032696023</v>
      </c>
      <c r="F40" s="15">
        <f t="shared" si="12"/>
        <v>0.17812912600571862</v>
      </c>
      <c r="G40" s="15">
        <f t="shared" si="13"/>
        <v>9.3429057384761927E-2</v>
      </c>
      <c r="H40" s="15">
        <f t="shared" si="14"/>
        <v>1.9335160418520458E-2</v>
      </c>
      <c r="I40" s="15">
        <f t="shared" si="15"/>
        <v>1.4228916591011997E-2</v>
      </c>
      <c r="J40" s="15">
        <f t="shared" si="16"/>
        <v>1.124998675656208E-2</v>
      </c>
      <c r="K40" s="15">
        <f t="shared" si="17"/>
        <v>7.4514032742290959E-2</v>
      </c>
      <c r="L40" s="15">
        <f t="shared" si="18"/>
        <v>0.13928648682809308</v>
      </c>
      <c r="M40" s="15">
        <f t="shared" si="19"/>
        <v>0.33765709889577533</v>
      </c>
    </row>
    <row r="41" spans="1:14">
      <c r="A41" s="10">
        <v>5</v>
      </c>
      <c r="B41" s="15">
        <f t="shared" si="8"/>
        <v>4.3062339259928861E-2</v>
      </c>
      <c r="C41" s="15">
        <f t="shared" si="9"/>
        <v>2.7444102896919675E-2</v>
      </c>
      <c r="D41" s="15">
        <f t="shared" si="10"/>
        <v>0.10112759539655891</v>
      </c>
      <c r="E41" s="15">
        <f t="shared" si="11"/>
        <v>0.2909790017099142</v>
      </c>
      <c r="F41" s="15">
        <f t="shared" si="12"/>
        <v>0.21931730960508233</v>
      </c>
      <c r="G41" s="15">
        <f t="shared" si="13"/>
        <v>0.11643750057230384</v>
      </c>
      <c r="H41" s="15">
        <f t="shared" si="14"/>
        <v>2.4540059314005824E-2</v>
      </c>
      <c r="I41" s="15">
        <f t="shared" si="15"/>
        <v>1.7975982921815792E-2</v>
      </c>
      <c r="J41" s="15">
        <f t="shared" si="16"/>
        <v>1.4177493947424291E-2</v>
      </c>
      <c r="K41" s="15">
        <f t="shared" si="17"/>
        <v>9.3107639550010668E-2</v>
      </c>
      <c r="L41" s="15">
        <f t="shared" si="18"/>
        <v>0.17453693957034988</v>
      </c>
      <c r="M41" s="15">
        <f t="shared" si="19"/>
        <v>0.40634120950566188</v>
      </c>
    </row>
    <row r="42" spans="1:14">
      <c r="A42" s="10">
        <v>6</v>
      </c>
      <c r="B42" s="15">
        <f t="shared" si="8"/>
        <v>5.2479428907462711E-2</v>
      </c>
      <c r="C42" s="15">
        <f t="shared" si="9"/>
        <v>3.3223552535637801E-2</v>
      </c>
      <c r="D42" s="15">
        <f t="shared" si="10"/>
        <v>0.12177981618092337</v>
      </c>
      <c r="E42" s="15">
        <f t="shared" si="11"/>
        <v>0.33984404970139892</v>
      </c>
      <c r="F42" s="15">
        <f t="shared" si="12"/>
        <v>0.25844134113422024</v>
      </c>
      <c r="G42" s="15">
        <f t="shared" si="13"/>
        <v>0.13886199778097141</v>
      </c>
      <c r="H42" s="15">
        <f t="shared" si="14"/>
        <v>2.9717341875207026E-2</v>
      </c>
      <c r="I42" s="15">
        <f t="shared" si="15"/>
        <v>2.1708806121648161E-2</v>
      </c>
      <c r="J42" s="15">
        <f t="shared" si="16"/>
        <v>1.7096333327378366E-2</v>
      </c>
      <c r="K42" s="15">
        <f t="shared" si="17"/>
        <v>0.11132768886990396</v>
      </c>
      <c r="L42" s="15">
        <f t="shared" si="18"/>
        <v>0.20834442280320387</v>
      </c>
      <c r="M42" s="15">
        <f t="shared" si="19"/>
        <v>0.46790286643168733</v>
      </c>
    </row>
    <row r="43" spans="1:14">
      <c r="A43" s="10">
        <v>7</v>
      </c>
      <c r="B43" s="15">
        <f t="shared" si="8"/>
        <v>6.1804246058259737E-2</v>
      </c>
      <c r="C43" s="15">
        <f t="shared" si="9"/>
        <v>3.8968658054636229E-2</v>
      </c>
      <c r="D43" s="15">
        <f t="shared" si="10"/>
        <v>0.14195757581234336</v>
      </c>
      <c r="E43" s="15">
        <f t="shared" si="11"/>
        <v>0.3853413653958726</v>
      </c>
      <c r="F43" s="15">
        <f t="shared" si="12"/>
        <v>0.29560466588464129</v>
      </c>
      <c r="G43" s="15">
        <f t="shared" si="13"/>
        <v>0.16071736934727487</v>
      </c>
      <c r="H43" s="15">
        <f t="shared" si="14"/>
        <v>3.4867146281604477E-2</v>
      </c>
      <c r="I43" s="15">
        <f t="shared" si="15"/>
        <v>2.5427440291249548E-2</v>
      </c>
      <c r="J43" s="15">
        <f t="shared" si="16"/>
        <v>2.0006530560016111E-2</v>
      </c>
      <c r="K43" s="15">
        <f t="shared" si="17"/>
        <v>0.1291816857102619</v>
      </c>
      <c r="L43" s="15">
        <f t="shared" si="18"/>
        <v>0.24076735474565769</v>
      </c>
      <c r="M43" s="15">
        <f t="shared" si="19"/>
        <v>0.52308065831727524</v>
      </c>
    </row>
    <row r="44" spans="1:14">
      <c r="A44" s="10">
        <v>8</v>
      </c>
      <c r="B44" s="15">
        <f t="shared" si="8"/>
        <v>7.1037359188558358E-2</v>
      </c>
      <c r="C44" s="15">
        <f t="shared" si="9"/>
        <v>4.4679623090347453E-2</v>
      </c>
      <c r="D44" s="15">
        <f t="shared" si="10"/>
        <v>0.16167173976529703</v>
      </c>
      <c r="E44" s="15">
        <f t="shared" si="11"/>
        <v>0.42770304967709283</v>
      </c>
      <c r="F44" s="15">
        <f t="shared" si="12"/>
        <v>0.33090554497416536</v>
      </c>
      <c r="G44" s="15">
        <f t="shared" si="13"/>
        <v>0.1820180594745171</v>
      </c>
      <c r="H44" s="15">
        <f t="shared" si="14"/>
        <v>3.9989617966818547E-2</v>
      </c>
      <c r="I44" s="15">
        <f t="shared" si="15"/>
        <v>2.9131939364710258E-2</v>
      </c>
      <c r="J44" s="15">
        <f t="shared" si="16"/>
        <v>2.290811123314751E-2</v>
      </c>
      <c r="K44" s="15">
        <f t="shared" si="17"/>
        <v>0.14667698430022635</v>
      </c>
      <c r="L44" s="15">
        <f t="shared" si="18"/>
        <v>0.2718623829146144</v>
      </c>
      <c r="M44" s="15">
        <f t="shared" si="19"/>
        <v>0.57253658378931183</v>
      </c>
    </row>
    <row r="46" spans="1:14">
      <c r="A46" s="5" t="s">
        <v>45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>
      <c r="B47" s="9" t="s">
        <v>28</v>
      </c>
    </row>
    <row r="48" spans="1:14">
      <c r="A48" s="11" t="s">
        <v>68</v>
      </c>
      <c r="B48" s="24">
        <f>0.95*B56+0.05*B57</f>
        <v>5.0449999999999999</v>
      </c>
    </row>
    <row r="49" spans="1:6">
      <c r="A49" s="11" t="s">
        <v>69</v>
      </c>
      <c r="B49" s="25">
        <f>0.95*B56+0.05*B57</f>
        <v>5.0449999999999999</v>
      </c>
    </row>
    <row r="50" spans="1:6">
      <c r="A50" s="11" t="s">
        <v>55</v>
      </c>
      <c r="B50" s="24">
        <f>0.6*B56+0.4*B57</f>
        <v>18.66</v>
      </c>
    </row>
    <row r="51" spans="1:6">
      <c r="A51" s="11" t="s">
        <v>50</v>
      </c>
      <c r="B51" s="24">
        <f>0.7*B56+0.3*B57</f>
        <v>14.77</v>
      </c>
    </row>
    <row r="52" spans="1:6">
      <c r="A52" s="11" t="s">
        <v>51</v>
      </c>
      <c r="B52" s="24">
        <f>0.8*B56+0.2*B57</f>
        <v>10.88</v>
      </c>
    </row>
    <row r="53" spans="1:6">
      <c r="A53" s="11" t="s">
        <v>56</v>
      </c>
      <c r="B53" s="24">
        <f>B59</f>
        <v>21</v>
      </c>
    </row>
    <row r="54" spans="1:6">
      <c r="A54" s="11"/>
      <c r="B54" s="11"/>
      <c r="F54" s="22"/>
    </row>
    <row r="55" spans="1:6">
      <c r="A55" s="11" t="s">
        <v>134</v>
      </c>
      <c r="B55" s="11"/>
      <c r="F55" s="23"/>
    </row>
    <row r="56" spans="1:6">
      <c r="A56" s="11" t="s">
        <v>135</v>
      </c>
      <c r="B56" s="11">
        <v>3.1</v>
      </c>
      <c r="F56" s="23"/>
    </row>
    <row r="57" spans="1:6">
      <c r="A57" s="11" t="s">
        <v>136</v>
      </c>
      <c r="B57" s="11">
        <v>42</v>
      </c>
      <c r="F57" s="23"/>
    </row>
    <row r="58" spans="1:6">
      <c r="A58" s="11" t="s">
        <v>137</v>
      </c>
      <c r="B58" s="11">
        <v>270</v>
      </c>
      <c r="F58" s="23"/>
    </row>
    <row r="59" spans="1:6">
      <c r="A59" s="11" t="s">
        <v>138</v>
      </c>
      <c r="B59" s="11">
        <v>21</v>
      </c>
      <c r="F59" s="23"/>
    </row>
    <row r="60" spans="1:6">
      <c r="A60" s="11"/>
      <c r="B60" s="11"/>
      <c r="F60" s="23"/>
    </row>
    <row r="61" spans="1:6">
      <c r="A61" s="11"/>
      <c r="B61" s="11"/>
      <c r="F61" s="23"/>
    </row>
    <row r="62" spans="1:6">
      <c r="A62" s="11"/>
      <c r="B62" s="11"/>
      <c r="F62" s="23"/>
    </row>
    <row r="63" spans="1:6">
      <c r="A63" s="11"/>
      <c r="B63" s="11"/>
      <c r="F63" s="23"/>
    </row>
    <row r="64" spans="1:6">
      <c r="A64" s="11"/>
      <c r="B64" s="11"/>
      <c r="F64" s="23"/>
    </row>
    <row r="65" spans="1:10">
      <c r="A65" s="11"/>
      <c r="B65" s="11"/>
      <c r="D65" s="2"/>
      <c r="E65" s="2"/>
      <c r="F65" s="23"/>
      <c r="G65" s="2"/>
      <c r="H65" s="2"/>
      <c r="I65" s="2"/>
      <c r="J65" s="2"/>
    </row>
    <row r="66" spans="1:10">
      <c r="A66" s="11"/>
      <c r="B66" s="11"/>
      <c r="D66" s="2"/>
      <c r="E66" s="2"/>
      <c r="F66" s="23"/>
      <c r="G66" s="2"/>
      <c r="H66" s="2"/>
      <c r="I66" s="2"/>
      <c r="J66" s="2"/>
    </row>
    <row r="67" spans="1:10">
      <c r="A67" s="11"/>
      <c r="B67" s="11"/>
    </row>
  </sheetData>
  <hyperlinks>
    <hyperlink ref="M7" r:id="rId1" xr:uid="{62C1AA8A-C5A9-C14A-90B4-A49C126480DF}"/>
    <hyperlink ref="N7" r:id="rId2" xr:uid="{5F4C8B88-9B12-0443-ABE9-8604CDA909A2}"/>
  </hyperlinks>
  <pageMargins left="0.7" right="0.7" top="0.75" bottom="0.75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E5A50-E273-9E4D-BD8F-62FF49038E14}">
  <dimension ref="A1:L63"/>
  <sheetViews>
    <sheetView workbookViewId="0">
      <selection activeCell="D3" sqref="D3"/>
    </sheetView>
  </sheetViews>
  <sheetFormatPr baseColWidth="10" defaultRowHeight="16"/>
  <sheetData>
    <row r="1" spans="1:12" ht="18">
      <c r="A1" s="27" t="s">
        <v>70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>
      <c r="A2" s="11" t="s">
        <v>95</v>
      </c>
    </row>
    <row r="3" spans="1:12">
      <c r="A3" s="11" t="s">
        <v>139</v>
      </c>
    </row>
    <row r="5" spans="1:12">
      <c r="A5" s="26" t="s">
        <v>72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</row>
    <row r="6" spans="1:12">
      <c r="A6" s="11" t="s">
        <v>71</v>
      </c>
    </row>
    <row r="7" spans="1:12">
      <c r="A7" s="11" t="s">
        <v>73</v>
      </c>
    </row>
    <row r="8" spans="1:12">
      <c r="A8" s="11" t="s">
        <v>74</v>
      </c>
    </row>
    <row r="9" spans="1:12">
      <c r="A9" s="11" t="s">
        <v>75</v>
      </c>
    </row>
    <row r="10" spans="1:12">
      <c r="A10" s="11" t="s">
        <v>76</v>
      </c>
    </row>
    <row r="11" spans="1:12">
      <c r="A11" s="11" t="s">
        <v>98</v>
      </c>
    </row>
    <row r="12" spans="1:12">
      <c r="A12" s="11" t="s">
        <v>77</v>
      </c>
    </row>
    <row r="13" spans="1:12">
      <c r="A13" s="11" t="s">
        <v>102</v>
      </c>
    </row>
    <row r="15" spans="1:12">
      <c r="A15" s="26" t="s">
        <v>103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</row>
    <row r="16" spans="1:12">
      <c r="A16" s="11" t="s">
        <v>96</v>
      </c>
    </row>
    <row r="17" spans="1:12">
      <c r="A17" s="11" t="s">
        <v>79</v>
      </c>
    </row>
    <row r="18" spans="1:12">
      <c r="A18" s="11" t="s">
        <v>80</v>
      </c>
    </row>
    <row r="19" spans="1:12">
      <c r="A19" s="11" t="s">
        <v>78</v>
      </c>
    </row>
    <row r="20" spans="1:12">
      <c r="A20" s="11" t="s">
        <v>81</v>
      </c>
    </row>
    <row r="21" spans="1:12">
      <c r="A21" s="11" t="s">
        <v>97</v>
      </c>
    </row>
    <row r="23" spans="1:12">
      <c r="A23" s="26" t="s">
        <v>82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</row>
    <row r="24" spans="1:12">
      <c r="A24" s="11" t="s">
        <v>83</v>
      </c>
    </row>
    <row r="25" spans="1:12">
      <c r="A25" s="11"/>
      <c r="B25" s="11" t="s">
        <v>84</v>
      </c>
      <c r="D25" s="29" t="s">
        <v>85</v>
      </c>
    </row>
    <row r="26" spans="1:12">
      <c r="A26" s="11"/>
      <c r="B26" s="11" t="s">
        <v>86</v>
      </c>
      <c r="D26" s="29" t="s">
        <v>87</v>
      </c>
    </row>
    <row r="27" spans="1:12">
      <c r="A27" s="11"/>
      <c r="B27" s="11" t="s">
        <v>88</v>
      </c>
      <c r="D27" s="29" t="s">
        <v>89</v>
      </c>
    </row>
    <row r="28" spans="1:12">
      <c r="A28" s="11"/>
      <c r="B28" s="11" t="s">
        <v>90</v>
      </c>
      <c r="D28" s="29" t="s">
        <v>91</v>
      </c>
    </row>
    <row r="29" spans="1:12">
      <c r="B29" s="11" t="s">
        <v>92</v>
      </c>
      <c r="C29" s="29" t="s">
        <v>25</v>
      </c>
    </row>
    <row r="31" spans="1:12">
      <c r="A31" s="26" t="s">
        <v>94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</row>
    <row r="32" spans="1:12">
      <c r="B32" s="11" t="s">
        <v>104</v>
      </c>
    </row>
    <row r="33" spans="1:12">
      <c r="A33" s="28"/>
      <c r="B33" s="11" t="s">
        <v>105</v>
      </c>
    </row>
    <row r="34" spans="1:12">
      <c r="A34" s="28"/>
      <c r="B34" s="11" t="s">
        <v>106</v>
      </c>
    </row>
    <row r="35" spans="1:12">
      <c r="A35" s="28"/>
      <c r="B35" s="11" t="s">
        <v>107</v>
      </c>
    </row>
    <row r="36" spans="1:12">
      <c r="B36" s="11" t="s">
        <v>108</v>
      </c>
    </row>
    <row r="37" spans="1:12">
      <c r="B37" s="11" t="s">
        <v>109</v>
      </c>
    </row>
    <row r="38" spans="1:12">
      <c r="A38" s="31"/>
      <c r="B38" s="11" t="s">
        <v>110</v>
      </c>
    </row>
    <row r="39" spans="1:12">
      <c r="A39" s="26" t="s">
        <v>99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</row>
    <row r="40" spans="1:12">
      <c r="A40" s="32" t="s">
        <v>130</v>
      </c>
    </row>
    <row r="41" spans="1:12">
      <c r="A41" s="32" t="s">
        <v>100</v>
      </c>
    </row>
    <row r="42" spans="1:12">
      <c r="A42" s="32" t="s">
        <v>133</v>
      </c>
    </row>
    <row r="43" spans="1:12">
      <c r="A43" s="32" t="s">
        <v>117</v>
      </c>
    </row>
    <row r="44" spans="1:12">
      <c r="A44" s="32" t="s">
        <v>129</v>
      </c>
    </row>
    <row r="45" spans="1:12">
      <c r="A45" s="32" t="s">
        <v>121</v>
      </c>
    </row>
    <row r="46" spans="1:12">
      <c r="A46" s="32" t="s">
        <v>122</v>
      </c>
    </row>
    <row r="47" spans="1:12">
      <c r="A47" s="32" t="s">
        <v>112</v>
      </c>
    </row>
    <row r="48" spans="1:12">
      <c r="A48" s="32" t="s">
        <v>126</v>
      </c>
    </row>
    <row r="49" spans="1:1">
      <c r="A49" s="32" t="s">
        <v>120</v>
      </c>
    </row>
    <row r="50" spans="1:1">
      <c r="A50" s="32" t="s">
        <v>125</v>
      </c>
    </row>
    <row r="51" spans="1:1">
      <c r="A51" s="32" t="s">
        <v>111</v>
      </c>
    </row>
    <row r="52" spans="1:1">
      <c r="A52" s="32" t="s">
        <v>123</v>
      </c>
    </row>
    <row r="53" spans="1:1">
      <c r="A53" s="32" t="s">
        <v>114</v>
      </c>
    </row>
    <row r="54" spans="1:1">
      <c r="A54" s="32" t="s">
        <v>127</v>
      </c>
    </row>
    <row r="55" spans="1:1">
      <c r="A55" s="32" t="s">
        <v>128</v>
      </c>
    </row>
    <row r="56" spans="1:1">
      <c r="A56" s="32" t="s">
        <v>119</v>
      </c>
    </row>
    <row r="57" spans="1:1">
      <c r="A57" s="32" t="s">
        <v>132</v>
      </c>
    </row>
    <row r="58" spans="1:1">
      <c r="A58" s="32" t="s">
        <v>118</v>
      </c>
    </row>
    <row r="59" spans="1:1">
      <c r="A59" s="32" t="s">
        <v>124</v>
      </c>
    </row>
    <row r="60" spans="1:1">
      <c r="A60" s="32" t="s">
        <v>116</v>
      </c>
    </row>
    <row r="61" spans="1:1">
      <c r="A61" s="32" t="s">
        <v>113</v>
      </c>
    </row>
    <row r="62" spans="1:1">
      <c r="A62" s="32" t="s">
        <v>131</v>
      </c>
    </row>
    <row r="63" spans="1:1">
      <c r="A63" s="32" t="s">
        <v>115</v>
      </c>
    </row>
  </sheetData>
  <hyperlinks>
    <hyperlink ref="D25" r:id="rId1" xr:uid="{E72B2F57-C9A8-4F41-ABEB-CA8D2E95DDF5}"/>
    <hyperlink ref="D26" r:id="rId2" xr:uid="{3EF63CAA-073C-F14D-B9EB-81E14E973C08}"/>
    <hyperlink ref="D27" r:id="rId3" xr:uid="{1BCB8639-0917-E740-9123-5DD052E60ED0}"/>
    <hyperlink ref="D28" r:id="rId4" xr:uid="{18B34109-9E3C-4E46-8292-EE9CC1C5AFC6}"/>
    <hyperlink ref="C29" r:id="rId5" xr:uid="{6268A13A-F1B1-3546-8938-17CA105DCFF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Calculator</vt:lpstr>
      <vt:lpstr>Readme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Jarek Kurnitski</dc:creator>
  <cp:lastModifiedBy>Microsoft Office User</cp:lastModifiedBy>
  <dcterms:created xsi:type="dcterms:W3CDTF">2020-05-28T19:49:55Z</dcterms:created>
  <dcterms:modified xsi:type="dcterms:W3CDTF">2020-09-27T09:52:00Z</dcterms:modified>
</cp:coreProperties>
</file>